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6\технологи\ПЕРСПЕКТИВНОЕ МЕНЮ 2024-2025\Лагерь старый оскол\"/>
    </mc:Choice>
  </mc:AlternateContent>
  <bookViews>
    <workbookView xWindow="0" yWindow="0" windowWidth="23040" windowHeight="8676" firstSheet="3" activeTab="3"/>
  </bookViews>
  <sheets>
    <sheet name="СОШ 3" sheetId="13" state="hidden" r:id="rId1"/>
    <sheet name="Мелиховская" sheetId="14" state="hidden" r:id="rId2"/>
    <sheet name="ТИТУЛ!" sheetId="12" state="hidden" r:id="rId3"/>
    <sheet name="на выход" sheetId="1" r:id="rId4"/>
    <sheet name="сводки БЖУ" sheetId="2" r:id="rId5"/>
    <sheet name="сводки по продуктам" sheetId="15" r:id="rId6"/>
    <sheet name="библиография" sheetId="7" r:id="rId7"/>
    <sheet name="Лист1" sheetId="8" state="hidden" r:id="rId8"/>
  </sheets>
  <definedNames>
    <definedName name="_xlnm.Print_Area" localSheetId="7">Лист1!$A$1:$J$19</definedName>
    <definedName name="_xlnm.Print_Area" localSheetId="1">Мелиховская!$A$1:$C$26</definedName>
    <definedName name="_xlnm.Print_Area" localSheetId="3">'на выход'!$B$1:$P$167</definedName>
    <definedName name="_xlnm.Print_Area" localSheetId="0">'СОШ 3'!$A$1:$C$25</definedName>
    <definedName name="_xlnm.Print_Area" localSheetId="2">'ТИТУЛ!'!$A$1:$C$29</definedName>
  </definedNames>
  <calcPr calcId="162913" iterateDelta="1E-4"/>
</workbook>
</file>

<file path=xl/calcChain.xml><?xml version="1.0" encoding="utf-8"?>
<calcChain xmlns="http://schemas.openxmlformats.org/spreadsheetml/2006/main">
  <c r="J14" i="8" l="1"/>
  <c r="J13" i="8"/>
  <c r="H8" i="8"/>
  <c r="J7" i="8"/>
  <c r="I7" i="8"/>
  <c r="H7" i="8"/>
  <c r="G7" i="8"/>
  <c r="F7" i="8"/>
  <c r="E7" i="8"/>
  <c r="D7" i="8"/>
  <c r="C7" i="8"/>
  <c r="J6" i="8"/>
  <c r="I6" i="8"/>
  <c r="H6" i="8"/>
  <c r="G6" i="8"/>
  <c r="F6" i="8"/>
  <c r="E6" i="8"/>
  <c r="D6" i="8"/>
  <c r="C6" i="8"/>
  <c r="J5" i="8"/>
  <c r="J8" i="8" s="1"/>
  <c r="I5" i="8"/>
  <c r="I8" i="8" s="1"/>
  <c r="H5" i="8"/>
  <c r="G5" i="8"/>
  <c r="G8" i="8" s="1"/>
  <c r="F5" i="8"/>
  <c r="F8" i="8" s="1"/>
  <c r="E5" i="8"/>
  <c r="E8" i="8" s="1"/>
  <c r="D5" i="8"/>
  <c r="D8" i="8" s="1"/>
  <c r="C5" i="8"/>
  <c r="C8" i="8" s="1"/>
  <c r="J15" i="8" l="1"/>
  <c r="I15" i="8"/>
  <c r="I14" i="8"/>
  <c r="I13" i="8"/>
  <c r="H15" i="8"/>
  <c r="H14" i="8"/>
  <c r="H13" i="8"/>
  <c r="G15" i="8"/>
  <c r="G14" i="8"/>
  <c r="G13" i="8"/>
  <c r="F15" i="8"/>
  <c r="F14" i="8"/>
  <c r="F13" i="8"/>
  <c r="E15" i="8"/>
  <c r="E14" i="8"/>
  <c r="E13" i="8"/>
  <c r="D15" i="8"/>
  <c r="C15" i="8"/>
  <c r="D14" i="8"/>
  <c r="C14" i="8"/>
  <c r="D13" i="8"/>
  <c r="C13" i="8"/>
  <c r="C16" i="8" l="1"/>
  <c r="F16" i="8"/>
  <c r="I16" i="8"/>
  <c r="G16" i="8"/>
  <c r="H16" i="8"/>
  <c r="J16" i="8"/>
  <c r="E16" i="8"/>
  <c r="D16" i="8"/>
</calcChain>
</file>

<file path=xl/sharedStrings.xml><?xml version="1.0" encoding="utf-8"?>
<sst xmlns="http://schemas.openxmlformats.org/spreadsheetml/2006/main" count="574" uniqueCount="264">
  <si>
    <t>№ рец.</t>
  </si>
  <si>
    <t>Наименование блюда</t>
  </si>
  <si>
    <t>Масса порции, г</t>
  </si>
  <si>
    <t>Пищевые вещества, (г)</t>
  </si>
  <si>
    <t>Энергетическая ценность, (ккал)</t>
  </si>
  <si>
    <t>Витамины, (мг)</t>
  </si>
  <si>
    <t>Минеральные вещества, (мг)</t>
  </si>
  <si>
    <t>Б</t>
  </si>
  <si>
    <t>Ж</t>
  </si>
  <si>
    <t>У</t>
  </si>
  <si>
    <t>С</t>
  </si>
  <si>
    <t>А</t>
  </si>
  <si>
    <t>Е</t>
  </si>
  <si>
    <t>Ca</t>
  </si>
  <si>
    <t>P</t>
  </si>
  <si>
    <t>Mg</t>
  </si>
  <si>
    <t>Fe</t>
  </si>
  <si>
    <t>Завтрак</t>
  </si>
  <si>
    <t>Итого</t>
  </si>
  <si>
    <t>Обед</t>
  </si>
  <si>
    <t>Полдник</t>
  </si>
  <si>
    <t>Итого за 1 день</t>
  </si>
  <si>
    <t>Итого за 2 день</t>
  </si>
  <si>
    <t>Итого за 3 день</t>
  </si>
  <si>
    <t>Итого за 4 день</t>
  </si>
  <si>
    <t>Итого за 5 день</t>
  </si>
  <si>
    <t>Итого за 6 день</t>
  </si>
  <si>
    <t>День недели</t>
  </si>
  <si>
    <r>
      <t>В</t>
    </r>
    <r>
      <rPr>
        <vertAlign val="subscript"/>
        <sz val="12"/>
        <color theme="1"/>
        <rFont val="Times New Roman"/>
        <family val="1"/>
        <charset val="204"/>
      </rPr>
      <t>1</t>
    </r>
  </si>
  <si>
    <t xml:space="preserve">Энергетическая ценность </t>
  </si>
  <si>
    <t xml:space="preserve"> Ккал</t>
  </si>
  <si>
    <t>Нормы физиологических потребностей в энергии и пищевых веществах для детей 7-11 лет, (СанПиН 2.4.5.2409-08)</t>
  </si>
  <si>
    <t>46-54,5</t>
  </si>
  <si>
    <t>47-55</t>
  </si>
  <si>
    <t>201-235</t>
  </si>
  <si>
    <t>1410-1645</t>
  </si>
  <si>
    <t>Итого за весь период</t>
  </si>
  <si>
    <t>Среднее значение за период</t>
  </si>
  <si>
    <t>№п/п</t>
  </si>
  <si>
    <t>Наименование продуктов</t>
  </si>
  <si>
    <t>Среднесуточные нормы</t>
  </si>
  <si>
    <t>%</t>
  </si>
  <si>
    <t>Мука пшеничная</t>
  </si>
  <si>
    <t>Крупы, бобовые</t>
  </si>
  <si>
    <t>Макаронные изделия</t>
  </si>
  <si>
    <t>Картофель</t>
  </si>
  <si>
    <t>Фрукты (плоды) свежие</t>
  </si>
  <si>
    <t xml:space="preserve">Соки плодоовощные, напитки витаминизированные </t>
  </si>
  <si>
    <t xml:space="preserve">Молоко </t>
  </si>
  <si>
    <t>Творог 9%</t>
  </si>
  <si>
    <t>Сыр</t>
  </si>
  <si>
    <t>Сметана 15%</t>
  </si>
  <si>
    <t>Масло сливочное</t>
  </si>
  <si>
    <t>Масло растительное</t>
  </si>
  <si>
    <t>Яйцо</t>
  </si>
  <si>
    <t>1шт. (40)</t>
  </si>
  <si>
    <t>Сахар</t>
  </si>
  <si>
    <t>Кондитерские изделия</t>
  </si>
  <si>
    <t>Чай</t>
  </si>
  <si>
    <t>Дрожжи хлебопекарные</t>
  </si>
  <si>
    <t>Соль</t>
  </si>
  <si>
    <t>Получено фактически</t>
  </si>
  <si>
    <t>СОГЛАСОВАНО:</t>
  </si>
  <si>
    <t>УТВЕРЖДАЮ:</t>
  </si>
  <si>
    <t>Примерное десятидневное меню</t>
  </si>
  <si>
    <t>Библиография</t>
  </si>
  <si>
    <t>1.Сборник рецептур блюд и кулинарных изделий: Для предприятий общественного питания /  Авт.-сост.: А. И. Здобнов, В. А. Цыганенко, М. И. Пересичный. – К. : Арий, М.: Лада, 2008. – 688 с.</t>
  </si>
  <si>
    <t>2. Сборник рецептур блюд и типовых меню для организации питания детей школьного возраста / ред. совет: ФБУН «Новосибирский НИИ гигиены» Роспотребнадзора (И.И. Новикова и др.) и др., 2021. – 289 с.</t>
  </si>
  <si>
    <t>3. Сборник рецептур блюд и типовых меню для организации питания обучающихся 1-4 классов общеобразовательных организаций / ред. совет: ФБУН «Новосибирский НИИ гигиены» Роспотребнадзора (И.И. Новикова и др.) и др., 2021. – 192 с.</t>
  </si>
  <si>
    <t>4.Сборник технических нормативов – Сборник рецептур на продукцию для обучающихся во всех образовательных учреждениях / Под ред. М.П. Могильного и В.А. Тутельяна. – М.: ДеЛи плюс, 2017. – 544 с.</t>
  </si>
  <si>
    <t>5.Сборник технических нормативов – Сборник рецептур на продукцию для питания детей в дошкольных образовательных организациях / Под ред. М.П. Могильного и  В.А.Тутельяна.- М.: ДеЛи  плюс , 2015 .-640 с.</t>
  </si>
  <si>
    <t>6. Справочник «Химический состав российских пищевых продуктов»/ Под ред. И. М. Скурихина, В. А. Тутельяна. – М. : ДеЛи принт, 2002. – 236 с.</t>
  </si>
  <si>
    <t xml:space="preserve">жиры </t>
  </si>
  <si>
    <t>углеводы</t>
  </si>
  <si>
    <t>калорийность</t>
  </si>
  <si>
    <t>завтрак</t>
  </si>
  <si>
    <t>обед</t>
  </si>
  <si>
    <t>полдник</t>
  </si>
  <si>
    <t>20-25%</t>
  </si>
  <si>
    <t>мин</t>
  </si>
  <si>
    <t>макс</t>
  </si>
  <si>
    <t>30-35 %</t>
  </si>
  <si>
    <t>10-15 %</t>
  </si>
  <si>
    <t>60-75%</t>
  </si>
  <si>
    <t xml:space="preserve">белки </t>
  </si>
  <si>
    <t>7-11 лет</t>
  </si>
  <si>
    <t>с 12 лет</t>
  </si>
  <si>
    <t>Потребности в пищевых веществахи и энергии согласно сводной таблице к примерному меню  для возраста 7-11 лет</t>
  </si>
  <si>
    <t>Потребности в пищевых веществахи и энергии согласно СанПиН 2.3/2.4.3590-20 для возраста 7-11 лет</t>
  </si>
  <si>
    <t>Потребности в пищевых веществахи и энергии согласно СанПиН  2.3/2.4.3590-20 для возраста с 12 лет</t>
  </si>
  <si>
    <t>г. Белгорода</t>
  </si>
  <si>
    <r>
      <t>День:</t>
    </r>
    <r>
      <rPr>
        <sz val="12"/>
        <color theme="1"/>
        <rFont val="Times New Roman"/>
        <family val="1"/>
        <charset val="204"/>
      </rPr>
      <t xml:space="preserve"> первый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</si>
  <si>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первая</t>
    </r>
  </si>
  <si>
    <r>
      <t xml:space="preserve">День: </t>
    </r>
    <r>
      <rPr>
        <sz val="12"/>
        <color theme="1"/>
        <rFont val="Times New Roman"/>
        <family val="1"/>
        <charset val="204"/>
      </rPr>
      <t>второй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</si>
  <si>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третий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</si>
  <si>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четвертый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</si>
  <si>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пятый</t>
    </r>
  </si>
  <si>
    <r>
      <t>День:</t>
    </r>
    <r>
      <rPr>
        <sz val="12"/>
        <color theme="1"/>
        <rFont val="Times New Roman"/>
        <family val="1"/>
        <charset val="204"/>
      </rPr>
      <t xml:space="preserve"> шестой</t>
    </r>
  </si>
  <si>
    <r>
      <t>Неделя:</t>
    </r>
    <r>
      <rPr>
        <sz val="12"/>
        <color theme="1"/>
        <rFont val="Times New Roman"/>
        <family val="1"/>
        <charset val="204"/>
      </rPr>
      <t xml:space="preserve"> вторая</t>
    </r>
  </si>
  <si>
    <t>В1</t>
  </si>
  <si>
    <t>Р</t>
  </si>
  <si>
    <t>ТТК 1.10.</t>
  </si>
  <si>
    <t>Макароны отварные с сыром</t>
  </si>
  <si>
    <t>ТТК 8.2</t>
  </si>
  <si>
    <t>Чай с сахаром</t>
  </si>
  <si>
    <t>ТТК 4.7</t>
  </si>
  <si>
    <t>200/ 10</t>
  </si>
  <si>
    <t>ТТК 6.20</t>
  </si>
  <si>
    <t>ТТК 8.16</t>
  </si>
  <si>
    <t>Кисель ягодный</t>
  </si>
  <si>
    <t>Примечание-**замена блюда после 1 марта 2025г.</t>
  </si>
  <si>
    <t>Примечание-*замена блюда в осенне-зимний период</t>
  </si>
  <si>
    <t>ТТК 6.9</t>
  </si>
  <si>
    <t>Суфле куриное, запеченное со сметаной</t>
  </si>
  <si>
    <t>ТТК 4.4</t>
  </si>
  <si>
    <t>ТТК 8.18</t>
  </si>
  <si>
    <t>ТТК 4.5</t>
  </si>
  <si>
    <t>Салат из свеклы</t>
  </si>
  <si>
    <t>ТТК 8.11</t>
  </si>
  <si>
    <t>Компот из смеси сухофруктов</t>
  </si>
  <si>
    <t>ТТК 8.6</t>
  </si>
  <si>
    <t>Напиток из цитрусовых (лимон)</t>
  </si>
  <si>
    <t>ТТК 1.5.</t>
  </si>
  <si>
    <t>Каша Дружба</t>
  </si>
  <si>
    <t>ТТК 8.3</t>
  </si>
  <si>
    <t>Чай с сахаром и лимоном</t>
  </si>
  <si>
    <t>200/ 7</t>
  </si>
  <si>
    <t>ТТК 4.3</t>
  </si>
  <si>
    <t>ТТК 5.8</t>
  </si>
  <si>
    <t>Свекольник со сметаной</t>
  </si>
  <si>
    <t>ТТК 6.13</t>
  </si>
  <si>
    <t>ТТК 7.2</t>
  </si>
  <si>
    <t>ТТК 8.10</t>
  </si>
  <si>
    <t>Компот из фруктов и ягод с/м</t>
  </si>
  <si>
    <t>ТТК 8.12</t>
  </si>
  <si>
    <t>Какао с молоком</t>
  </si>
  <si>
    <t>ТТК 5.11</t>
  </si>
  <si>
    <t>Солянка Школьная</t>
  </si>
  <si>
    <t>ТТК 7.1</t>
  </si>
  <si>
    <t>Пюре картофельное</t>
  </si>
  <si>
    <t>ТТК 1.1.</t>
  </si>
  <si>
    <t>Каша вязкая молочная из хлопьев овсяных "Геркулес" с маслом сливочным</t>
  </si>
  <si>
    <t>ТТК 6.22</t>
  </si>
  <si>
    <t>Паста с мясным соусом</t>
  </si>
  <si>
    <t>ТТК 8.14</t>
  </si>
  <si>
    <t>Компот из свежих плодов (яблок)</t>
  </si>
  <si>
    <t>ТТК 5.7</t>
  </si>
  <si>
    <t>ТТК 6.16</t>
  </si>
  <si>
    <t>Котлеты Нежные</t>
  </si>
  <si>
    <t>ТТК 5.9</t>
  </si>
  <si>
    <t>Суп лапша по домашнему</t>
  </si>
  <si>
    <t>ТТК 3.1</t>
  </si>
  <si>
    <t>Хлеб пшеничный</t>
  </si>
  <si>
    <t>ТТК 3.2</t>
  </si>
  <si>
    <t>Хлеб ржано-пшеничный</t>
  </si>
  <si>
    <t>ТТК 3.3</t>
  </si>
  <si>
    <t>Батон пектиновый</t>
  </si>
  <si>
    <t>ТТК 3.5</t>
  </si>
  <si>
    <t>Масло порциями сливочное</t>
  </si>
  <si>
    <t>ТТК 4.17</t>
  </si>
  <si>
    <t>Салат из моркови с сахаром</t>
  </si>
  <si>
    <t>ТТК 3.6</t>
  </si>
  <si>
    <t>ТТК 3.10</t>
  </si>
  <si>
    <t>Сыр порциями</t>
  </si>
  <si>
    <t>7.МР 2.4.0260-21 от 04.10.2021. " Гигиена детей и подростков Рекомендации по проведению оценки соответствия меню обязательным требованиям" приложение № 1, Таблица 1.1., 1.2.</t>
  </si>
  <si>
    <t>Примечание- при приготовлении блюд используются овощи и фрукты урожая 2024-2025 гг. После 1  марта 2025г.-овощи урожая 2024г. допускается использовать только после термической обработки.</t>
  </si>
  <si>
    <t xml:space="preserve">Плов </t>
  </si>
  <si>
    <t>Сдобное изделие пром производства</t>
  </si>
  <si>
    <t>Фрукт ***</t>
  </si>
  <si>
    <t xml:space="preserve">Изделия кондитерские**** </t>
  </si>
  <si>
    <t>Примечание-***могут быть использованы фрукты: яблоки, бананы, апельсины, мандарины, груши.</t>
  </si>
  <si>
    <t>ТТК 7.19</t>
  </si>
  <si>
    <t>Крокеты картофельные, со сметанным соусом</t>
  </si>
  <si>
    <t>150/ 30</t>
  </si>
  <si>
    <t>Гренки с сыром "Детские"</t>
  </si>
  <si>
    <t>Примечание-****могут быть использованы изделия кондитерские: вафли, пряники, печенье, мармелад, зефир, лепешка диетическая, корж молочный.</t>
  </si>
  <si>
    <t>Хлеб ржаной</t>
  </si>
  <si>
    <t>Хлеб пшеничный(в том числе батон)</t>
  </si>
  <si>
    <t>Овощи свежие (мороженные, консервированные), в т.ч. томат-пюре, зелень</t>
  </si>
  <si>
    <t>Сухофрукты</t>
  </si>
  <si>
    <t xml:space="preserve">Мясо жилованное 1 кат. </t>
  </si>
  <si>
    <t xml:space="preserve">Рыба-филе </t>
  </si>
  <si>
    <t>Крахмал</t>
  </si>
  <si>
    <t>ТТК 4.18</t>
  </si>
  <si>
    <t>ТТК 4.19</t>
  </si>
  <si>
    <t>-</t>
  </si>
  <si>
    <t>Недостаток, гр</t>
  </si>
  <si>
    <t>Избыток, гр</t>
  </si>
  <si>
    <t>Какао-порошок</t>
  </si>
  <si>
    <t xml:space="preserve">Птица(цыплята-бройлеры потрошеные 1 кат.) </t>
  </si>
  <si>
    <t>ТТК 3.21</t>
  </si>
  <si>
    <t>Директор:</t>
  </si>
  <si>
    <t>"___"_____________ 2024 г.</t>
  </si>
  <si>
    <t>Генеральный директор</t>
  </si>
  <si>
    <t>_______________ Семикопенко Д.С.</t>
  </si>
  <si>
    <t xml:space="preserve">"31" августа 2024 г. </t>
  </si>
  <si>
    <t>для муниципальных бюджетных общеобразовательных учреждений</t>
  </si>
  <si>
    <t>для возраста обучающихся с 7 до 11 лет</t>
  </si>
  <si>
    <t xml:space="preserve">2024-2025 г. </t>
  </si>
  <si>
    <t>_____________________________</t>
  </si>
  <si>
    <t>Белгородского района</t>
  </si>
  <si>
    <t>Чай витаминный с плодами шиповника</t>
  </si>
  <si>
    <t>Корочанского района</t>
  </si>
  <si>
    <t>ООО "Фабрика социального питания"</t>
  </si>
  <si>
    <t>ОГБОУ "СОШ №3 с УИОП г.Строитель"</t>
  </si>
  <si>
    <t>Коновалова Н.В. __________________</t>
  </si>
  <si>
    <t>для областного государственного бюджетного общеобразовательного учреждения</t>
  </si>
  <si>
    <t>г. Строитель"</t>
  </si>
  <si>
    <t xml:space="preserve">"Средняя обощеобразовательная школа №3 с углубленным изучением отдельных предметов   </t>
  </si>
  <si>
    <t>Директор</t>
  </si>
  <si>
    <t>ОГБОУ "Мелиховская СОШ"</t>
  </si>
  <si>
    <t>Ковалева Л.С. ______________</t>
  </si>
  <si>
    <t xml:space="preserve">для областного государственного бюджетного общеобразовательного учреждения </t>
  </si>
  <si>
    <t>"Мелиховская средняя общеобразовательная школа"</t>
  </si>
  <si>
    <t>Белгородской области</t>
  </si>
  <si>
    <t>Примерное десятидневное меню дополнительных завтраков</t>
  </si>
  <si>
    <t>Распределение в процентном отношении потребления пишевых веществ и энергии в зависимости т времени пребывания(по приемам пищи)</t>
  </si>
  <si>
    <t>Итого:</t>
  </si>
  <si>
    <t>В примерном десятидневном меню для муниципальных общеобразовательных учреждений  городского округа для возраста обучающихся 7-11 лет приведена сводная таблица о потреблении пищевых веществ и энергии за 10 дней. При сравнении норм потребности в пищевых веществах, энергии, указанных в приложении 10 (таблица 3) к СанПиН 2.3/2.4.3590-20, можно увидеть, что при осуществлении двух или трех разового питания (60-75% от суточной потребности) данные требования соблюдены.</t>
  </si>
  <si>
    <t>ТТК 3.22</t>
  </si>
  <si>
    <t>Сэндвич "Школьный" с огурцом соленым</t>
  </si>
  <si>
    <t>Суп картофельный с горохом , цыпленком с сухариками</t>
  </si>
  <si>
    <t>ТТК  5.6</t>
  </si>
  <si>
    <t>ТТК 2.5</t>
  </si>
  <si>
    <t>Омлет натуральный</t>
  </si>
  <si>
    <t>200/7</t>
  </si>
  <si>
    <t>ТТК 6.58</t>
  </si>
  <si>
    <t xml:space="preserve">Филе с помидорами, запеченое под сыром </t>
  </si>
  <si>
    <t>Салат из помидоров с сухариками</t>
  </si>
  <si>
    <t>Огурец свежий</t>
  </si>
  <si>
    <t>ТТК 4.37</t>
  </si>
  <si>
    <t>Салат из красной консервированной фасоли</t>
  </si>
  <si>
    <t xml:space="preserve">Фрикадельки мясные с соусом </t>
  </si>
  <si>
    <t xml:space="preserve">Каша гречневая рассыпчатая с маслом сливочным </t>
  </si>
  <si>
    <t xml:space="preserve">Напиток из цитрусовых </t>
  </si>
  <si>
    <t>ТТК 2.8</t>
  </si>
  <si>
    <t xml:space="preserve">Вареники ленивые со сгущенным молоком </t>
  </si>
  <si>
    <t>150/10</t>
  </si>
  <si>
    <t>Йогурт порционный</t>
  </si>
  <si>
    <t>Салат из капусты белокачанной с кукурузой</t>
  </si>
  <si>
    <t>ТТК 6.11</t>
  </si>
  <si>
    <t>Шницель куриный</t>
  </si>
  <si>
    <t>ТТК 7.7</t>
  </si>
  <si>
    <t>Картофель по-деревенски</t>
  </si>
  <si>
    <t xml:space="preserve">Суп картофельный с макаронными изделиями и цыпленком </t>
  </si>
  <si>
    <t>Каша рисовая рассыпчатая с маслом сливочным</t>
  </si>
  <si>
    <t>ТТК  5.13</t>
  </si>
  <si>
    <t>Салат из белокачанной капусты (с морковью)</t>
  </si>
  <si>
    <t xml:space="preserve">Оладьи из п/ф со сгущеным молоком </t>
  </si>
  <si>
    <t>Норма за 6 дней</t>
  </si>
  <si>
    <t>Среднесуточный набор пищевых продуктов за 6 дней</t>
  </si>
  <si>
    <t>Сводная таблица о потреблении  пищевых веществ и энергии обучающихся образовательных учреждений за 6 дней</t>
  </si>
  <si>
    <t>Всего за 6 дней</t>
  </si>
  <si>
    <t>Борщ с капустой и картофелем со сметаной</t>
  </si>
  <si>
    <t>Среднее  за день:</t>
  </si>
  <si>
    <t>Среднесуточная норма 70-85% (завтрак, обед, полдник)</t>
  </si>
  <si>
    <t>250/10/15</t>
  </si>
  <si>
    <t>250/10</t>
  </si>
  <si>
    <t>250/ 10</t>
  </si>
  <si>
    <t>250 /5</t>
  </si>
  <si>
    <t>Энергетическая ценность на 6 дней, (ккал)</t>
  </si>
  <si>
    <t>Салат из свежих помидоров и огурцов</t>
  </si>
  <si>
    <r>
      <t>Возрастная категория:</t>
    </r>
    <r>
      <rPr>
        <sz val="12"/>
        <color theme="1"/>
        <rFont val="Times New Roman"/>
        <family val="1"/>
        <charset val="204"/>
      </rPr>
      <t xml:space="preserve"> с 12 и старше</t>
    </r>
  </si>
  <si>
    <t>Возрастная категория: с 12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</si>
</sst>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vertAlign val="subscript"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ash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ash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2" fontId="5" fillId="0" borderId="0" xfId="0" applyNumberFormat="1" applyFont="1"/>
    <xf numFmtId="2" fontId="2" fillId="0" borderId="6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vertical="top" wrapText="1"/>
    </xf>
    <xf numFmtId="2" fontId="2" fillId="0" borderId="7" xfId="0" applyNumberFormat="1" applyFont="1" applyBorder="1" applyAlignment="1">
      <alignment horizontal="center" vertical="top" wrapText="1"/>
    </xf>
    <xf numFmtId="2" fontId="2" fillId="0" borderId="4" xfId="0" applyNumberFormat="1" applyFont="1" applyBorder="1" applyAlignment="1">
      <alignment horizontal="center" wrapText="1"/>
    </xf>
    <xf numFmtId="2" fontId="2" fillId="0" borderId="7" xfId="0" applyNumberFormat="1" applyFont="1" applyBorder="1" applyAlignment="1">
      <alignment horizontal="center" wrapText="1"/>
    </xf>
    <xf numFmtId="2" fontId="4" fillId="0" borderId="4" xfId="0" applyNumberFormat="1" applyFont="1" applyBorder="1" applyAlignment="1">
      <alignment horizontal="center" vertical="top" wrapText="1"/>
    </xf>
    <xf numFmtId="2" fontId="1" fillId="0" borderId="4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/>
    <xf numFmtId="0" fontId="11" fillId="0" borderId="0" xfId="0" applyFont="1" applyAlignment="1">
      <alignment horizontal="justify" vertical="center"/>
    </xf>
    <xf numFmtId="0" fontId="11" fillId="0" borderId="0" xfId="0" applyFont="1" applyAlignment="1"/>
    <xf numFmtId="0" fontId="5" fillId="0" borderId="0" xfId="0" applyFont="1"/>
    <xf numFmtId="0" fontId="4" fillId="0" borderId="11" xfId="0" applyFont="1" applyBorder="1"/>
    <xf numFmtId="0" fontId="4" fillId="0" borderId="11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16" fontId="5" fillId="0" borderId="0" xfId="0" applyNumberFormat="1" applyFont="1"/>
    <xf numFmtId="0" fontId="5" fillId="0" borderId="11" xfId="0" applyFont="1" applyBorder="1"/>
    <xf numFmtId="0" fontId="4" fillId="0" borderId="11" xfId="0" applyFont="1" applyBorder="1" applyAlignment="1">
      <alignment horizontal="center" vertical="center" wrapText="1"/>
    </xf>
    <xf numFmtId="0" fontId="0" fillId="0" borderId="0" xfId="0"/>
    <xf numFmtId="0" fontId="11" fillId="0" borderId="0" xfId="0" applyFont="1" applyAlignment="1">
      <alignment vertical="center" wrapText="1"/>
    </xf>
    <xf numFmtId="2" fontId="13" fillId="2" borderId="1" xfId="0" applyNumberFormat="1" applyFont="1" applyFill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12" fillId="2" borderId="0" xfId="0" applyNumberFormat="1" applyFont="1" applyFill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9" fillId="0" borderId="0" xfId="0" applyFont="1" applyAlignment="1">
      <alignment horizontal="right"/>
    </xf>
    <xf numFmtId="0" fontId="17" fillId="0" borderId="0" xfId="0" applyFont="1"/>
    <xf numFmtId="0" fontId="8" fillId="0" borderId="0" xfId="0" applyFont="1" applyBorder="1"/>
    <xf numFmtId="0" fontId="8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8" fillId="0" borderId="0" xfId="0" applyFont="1" applyBorder="1" applyAlignment="1">
      <alignment horizontal="right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/>
    <xf numFmtId="2" fontId="4" fillId="0" borderId="11" xfId="0" applyNumberFormat="1" applyFont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 wrapText="1"/>
    </xf>
    <xf numFmtId="0" fontId="4" fillId="0" borderId="0" xfId="0" applyFont="1" applyBorder="1"/>
    <xf numFmtId="0" fontId="2" fillId="0" borderId="11" xfId="0" applyFont="1" applyBorder="1"/>
    <xf numFmtId="0" fontId="13" fillId="2" borderId="0" xfId="0" applyNumberFormat="1" applyFont="1" applyFill="1" applyAlignment="1">
      <alignment horizontal="center" vertical="center"/>
    </xf>
    <xf numFmtId="0" fontId="13" fillId="2" borderId="0" xfId="0" applyNumberFormat="1" applyFont="1" applyFill="1" applyAlignment="1">
      <alignment horizontal="left" vertical="center"/>
    </xf>
    <xf numFmtId="0" fontId="2" fillId="2" borderId="0" xfId="0" applyNumberFormat="1" applyFont="1" applyFill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 wrapText="1"/>
    </xf>
    <xf numFmtId="4" fontId="13" fillId="2" borderId="1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center" vertical="center" wrapText="1"/>
    </xf>
    <xf numFmtId="0" fontId="13" fillId="2" borderId="0" xfId="0" applyNumberFormat="1" applyFont="1" applyFill="1" applyBorder="1" applyAlignment="1">
      <alignment horizontal="left" vertical="center" wrapText="1"/>
    </xf>
    <xf numFmtId="2" fontId="3" fillId="2" borderId="12" xfId="0" applyNumberFormat="1" applyFont="1" applyFill="1" applyBorder="1" applyAlignment="1">
      <alignment horizontal="center" vertical="center" wrapText="1"/>
    </xf>
    <xf numFmtId="0" fontId="3" fillId="2" borderId="12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12" fillId="2" borderId="2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164" fontId="13" fillId="2" borderId="1" xfId="0" applyNumberFormat="1" applyFont="1" applyFill="1" applyBorder="1" applyAlignment="1">
      <alignment horizontal="center" vertical="center" wrapText="1"/>
    </xf>
    <xf numFmtId="0" fontId="15" fillId="2" borderId="1" xfId="0" applyNumberFormat="1" applyFont="1" applyFill="1" applyBorder="1" applyAlignment="1" applyProtection="1">
      <alignment horizontal="left" vertical="center"/>
      <protection locked="0"/>
    </xf>
    <xf numFmtId="0" fontId="15" fillId="2" borderId="1" xfId="0" applyNumberFormat="1" applyFont="1" applyFill="1" applyBorder="1" applyAlignment="1" applyProtection="1">
      <alignment horizontal="center" vertical="center"/>
      <protection locked="0"/>
    </xf>
    <xf numFmtId="0" fontId="16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center" vertical="center" wrapText="1"/>
    </xf>
    <xf numFmtId="0" fontId="13" fillId="2" borderId="14" xfId="0" applyNumberFormat="1" applyFont="1" applyFill="1" applyBorder="1" applyAlignment="1">
      <alignment horizontal="left" vertical="center" wrapText="1"/>
    </xf>
    <xf numFmtId="2" fontId="13" fillId="2" borderId="14" xfId="0" applyNumberFormat="1" applyFont="1" applyFill="1" applyBorder="1" applyAlignment="1">
      <alignment horizontal="center" vertical="center" wrapText="1"/>
    </xf>
    <xf numFmtId="0" fontId="12" fillId="2" borderId="0" xfId="0" applyNumberFormat="1" applyFont="1" applyFill="1" applyAlignment="1">
      <alignment horizontal="left" vertical="center"/>
    </xf>
    <xf numFmtId="2" fontId="10" fillId="0" borderId="20" xfId="0" applyNumberFormat="1" applyFont="1" applyBorder="1" applyAlignment="1">
      <alignment horizontal="center" vertical="center" wrapText="1"/>
    </xf>
    <xf numFmtId="2" fontId="5" fillId="0" borderId="11" xfId="0" applyNumberFormat="1" applyFont="1" applyBorder="1"/>
    <xf numFmtId="2" fontId="8" fillId="0" borderId="11" xfId="0" applyNumberFormat="1" applyFont="1" applyBorder="1" applyAlignment="1">
      <alignment wrapText="1"/>
    </xf>
    <xf numFmtId="0" fontId="4" fillId="0" borderId="0" xfId="0" applyFont="1" applyAlignment="1">
      <alignment horizontal="center" vertical="center"/>
    </xf>
    <xf numFmtId="9" fontId="2" fillId="0" borderId="11" xfId="0" applyNumberFormat="1" applyFont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2" fontId="21" fillId="0" borderId="11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2" borderId="1" xfId="0" applyNumberFormat="1" applyFont="1" applyFill="1" applyBorder="1" applyAlignment="1">
      <alignment horizontal="center" vertical="center" wrapText="1"/>
    </xf>
    <xf numFmtId="0" fontId="13" fillId="2" borderId="13" xfId="0" applyNumberFormat="1" applyFont="1" applyFill="1" applyBorder="1" applyAlignment="1">
      <alignment horizontal="center" vertical="center" wrapText="1"/>
    </xf>
    <xf numFmtId="0" fontId="13" fillId="2" borderId="1" xfId="0" applyNumberFormat="1" applyFont="1" applyFill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top" wrapText="1"/>
    </xf>
    <xf numFmtId="2" fontId="2" fillId="0" borderId="5" xfId="0" applyNumberFormat="1" applyFont="1" applyBorder="1" applyAlignment="1">
      <alignment horizontal="center" vertical="top" wrapText="1"/>
    </xf>
    <xf numFmtId="2" fontId="2" fillId="0" borderId="9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10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2" fontId="4" fillId="0" borderId="11" xfId="0" applyNumberFormat="1" applyFont="1" applyBorder="1" applyAlignment="1">
      <alignment horizontal="center" vertical="center" wrapText="1"/>
    </xf>
    <xf numFmtId="2" fontId="4" fillId="0" borderId="20" xfId="0" applyNumberFormat="1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4" fillId="2" borderId="0" xfId="0" applyNumberFormat="1" applyFont="1" applyFill="1" applyBorder="1" applyAlignment="1">
      <alignment horizontal="left" vertical="center" wrapText="1"/>
    </xf>
    <xf numFmtId="0" fontId="4" fillId="0" borderId="11" xfId="0" applyFont="1" applyBorder="1" applyAlignment="1">
      <alignment horizontal="center"/>
    </xf>
    <xf numFmtId="0" fontId="21" fillId="0" borderId="0" xfId="0" applyFont="1" applyAlignment="1">
      <alignment horizontal="center" wrapText="1"/>
    </xf>
    <xf numFmtId="0" fontId="21" fillId="0" borderId="22" xfId="0" applyFont="1" applyBorder="1" applyAlignment="1">
      <alignment horizontal="center" wrapText="1"/>
    </xf>
    <xf numFmtId="0" fontId="5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left" wrapText="1"/>
    </xf>
    <xf numFmtId="0" fontId="5" fillId="0" borderId="0" xfId="0" applyFont="1" applyAlignment="1">
      <alignment horizontal="center" vertical="center" wrapText="1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505460</xdr:colOff>
      <xdr:row>0</xdr:row>
      <xdr:rowOff>0</xdr:rowOff>
    </xdr:from>
    <xdr:to>
      <xdr:col>3</xdr:col>
      <xdr:colOff>207467</xdr:colOff>
      <xdr:row>11</xdr:row>
      <xdr:rowOff>185420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6660" y="0"/>
          <a:ext cx="2849067" cy="27609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76200</xdr:rowOff>
    </xdr:from>
    <xdr:to>
      <xdr:col>2</xdr:col>
      <xdr:colOff>3064967</xdr:colOff>
      <xdr:row>12</xdr:row>
      <xdr:rowOff>25400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76200"/>
          <a:ext cx="2849067" cy="276098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215900</xdr:colOff>
      <xdr:row>0</xdr:row>
      <xdr:rowOff>76200</xdr:rowOff>
    </xdr:from>
    <xdr:to>
      <xdr:col>2</xdr:col>
      <xdr:colOff>3064967</xdr:colOff>
      <xdr:row>12</xdr:row>
      <xdr:rowOff>25400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7100" y="76200"/>
          <a:ext cx="2849067" cy="2760980"/>
        </a:xfrm>
        <a:prstGeom prst="rect">
          <a:avLst/>
        </a:prstGeom>
      </xdr:spPr>
    </xdr:pic>
    <xdr:clientData/>
  </xdr:twoCellAnchor>
  <xdr:twoCellAnchor editAs="oneCell">
    <xdr:from>
      <xdr:col>4</xdr:col>
      <xdr:colOff>373380</xdr:colOff>
      <xdr:row>2</xdr:row>
      <xdr:rowOff>60960</xdr:rowOff>
    </xdr:from>
    <xdr:to>
      <xdr:col>8</xdr:col>
      <xdr:colOff>60960</xdr:colOff>
      <xdr:row>11</xdr:row>
      <xdr:rowOff>119170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921240" y="510540"/>
          <a:ext cx="2125980" cy="2153710"/>
        </a:xfrm>
        <a:prstGeom prst="rect">
          <a:avLst/>
        </a:prstGeom>
      </xdr:spPr>
    </xdr:pic>
    <xdr:clientData/>
  </xdr:twoCellAnchor>
  <xdr:twoCellAnchor editAs="oneCell">
    <xdr:from>
      <xdr:col>5</xdr:col>
      <xdr:colOff>510540</xdr:colOff>
      <xdr:row>3</xdr:row>
      <xdr:rowOff>68580</xdr:rowOff>
    </xdr:from>
    <xdr:to>
      <xdr:col>8</xdr:col>
      <xdr:colOff>352160</xdr:colOff>
      <xdr:row>7</xdr:row>
      <xdr:rowOff>831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668000" y="746760"/>
          <a:ext cx="1670420" cy="846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view="pageBreakPreview" zoomScaleNormal="100" zoomScaleSheetLayoutView="100" workbookViewId="0">
      <selection activeCell="B18" sqref="B18"/>
    </sheetView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1" customWidth="1"/>
    <col min="4" max="16384" width="8.88671875" style="20"/>
  </cols>
  <sheetData>
    <row r="1" spans="1:3" s="32" customFormat="1" ht="17.399999999999999" x14ac:dyDescent="0.3">
      <c r="A1" s="33" t="s">
        <v>62</v>
      </c>
      <c r="B1" s="33"/>
      <c r="C1" s="34" t="s">
        <v>63</v>
      </c>
    </row>
    <row r="2" spans="1:3" x14ac:dyDescent="0.35">
      <c r="A2" s="30" t="s">
        <v>191</v>
      </c>
      <c r="B2" s="30"/>
      <c r="C2" s="35" t="s">
        <v>193</v>
      </c>
    </row>
    <row r="3" spans="1:3" x14ac:dyDescent="0.35">
      <c r="A3" s="30" t="s">
        <v>204</v>
      </c>
      <c r="B3" s="30"/>
      <c r="C3" s="35" t="s">
        <v>203</v>
      </c>
    </row>
    <row r="4" spans="1:3" x14ac:dyDescent="0.35">
      <c r="A4" s="30" t="s">
        <v>205</v>
      </c>
      <c r="B4" s="30"/>
      <c r="C4" s="35" t="s">
        <v>194</v>
      </c>
    </row>
    <row r="5" spans="1:3" x14ac:dyDescent="0.35">
      <c r="A5" s="30" t="s">
        <v>192</v>
      </c>
      <c r="B5" s="30"/>
      <c r="C5" s="36" t="s">
        <v>195</v>
      </c>
    </row>
    <row r="6" spans="1:3" x14ac:dyDescent="0.35">
      <c r="A6" s="30"/>
      <c r="B6" s="30"/>
      <c r="C6" s="35"/>
    </row>
    <row r="7" spans="1:3" x14ac:dyDescent="0.35">
      <c r="A7" s="30"/>
      <c r="B7" s="30"/>
      <c r="C7" s="35"/>
    </row>
    <row r="8" spans="1:3" x14ac:dyDescent="0.35">
      <c r="A8" s="30"/>
      <c r="B8" s="30"/>
      <c r="C8" s="35"/>
    </row>
    <row r="9" spans="1:3" x14ac:dyDescent="0.35">
      <c r="A9" s="30"/>
      <c r="B9" s="30"/>
      <c r="C9" s="35"/>
    </row>
    <row r="10" spans="1:3" x14ac:dyDescent="0.35">
      <c r="A10" s="30"/>
      <c r="B10" s="30"/>
      <c r="C10" s="35"/>
    </row>
    <row r="11" spans="1:3" ht="23.4" customHeight="1" x14ac:dyDescent="0.3">
      <c r="A11" s="78" t="s">
        <v>64</v>
      </c>
      <c r="B11" s="79"/>
      <c r="C11" s="79"/>
    </row>
    <row r="12" spans="1:3" ht="23.4" customHeight="1" x14ac:dyDescent="0.3">
      <c r="A12" s="78" t="s">
        <v>206</v>
      </c>
      <c r="B12" s="79"/>
      <c r="C12" s="79"/>
    </row>
    <row r="13" spans="1:3" ht="23.4" customHeight="1" x14ac:dyDescent="0.3">
      <c r="A13" s="81" t="s">
        <v>208</v>
      </c>
      <c r="B13" s="82"/>
      <c r="C13" s="82"/>
    </row>
    <row r="14" spans="1:3" ht="23.4" customHeight="1" x14ac:dyDescent="0.3">
      <c r="A14" s="81" t="s">
        <v>207</v>
      </c>
      <c r="B14" s="82"/>
      <c r="C14" s="82"/>
    </row>
    <row r="15" spans="1:3" ht="23.4" customHeight="1" x14ac:dyDescent="0.3">
      <c r="A15" s="78" t="s">
        <v>197</v>
      </c>
      <c r="B15" s="79"/>
      <c r="C15" s="79"/>
    </row>
    <row r="16" spans="1:3" x14ac:dyDescent="0.35">
      <c r="A16" s="30"/>
      <c r="B16" s="30"/>
      <c r="C16" s="35"/>
    </row>
    <row r="17" spans="1:3" x14ac:dyDescent="0.35">
      <c r="A17" s="30"/>
      <c r="B17" s="30"/>
      <c r="C17" s="35"/>
    </row>
    <row r="18" spans="1:3" x14ac:dyDescent="0.35">
      <c r="A18" s="30"/>
      <c r="B18" s="30"/>
      <c r="C18" s="35"/>
    </row>
    <row r="19" spans="1:3" x14ac:dyDescent="0.35">
      <c r="A19" s="30"/>
      <c r="B19" s="30"/>
      <c r="C19" s="35"/>
    </row>
    <row r="20" spans="1:3" x14ac:dyDescent="0.35">
      <c r="A20" s="30"/>
      <c r="B20" s="30"/>
      <c r="C20" s="35"/>
    </row>
    <row r="21" spans="1:3" x14ac:dyDescent="0.35">
      <c r="A21" s="30"/>
      <c r="B21" s="30"/>
      <c r="C21" s="35"/>
    </row>
    <row r="22" spans="1:3" x14ac:dyDescent="0.35">
      <c r="A22" s="30"/>
      <c r="B22" s="30"/>
      <c r="C22" s="35"/>
    </row>
    <row r="23" spans="1:3" ht="17.399999999999999" x14ac:dyDescent="0.3">
      <c r="A23" s="80" t="s">
        <v>198</v>
      </c>
      <c r="B23" s="80"/>
      <c r="C23" s="80"/>
    </row>
    <row r="24" spans="1:3" x14ac:dyDescent="0.35">
      <c r="A24" s="30"/>
      <c r="B24" s="30"/>
      <c r="C24" s="35"/>
    </row>
    <row r="25" spans="1:3" x14ac:dyDescent="0.35">
      <c r="A25" s="30"/>
      <c r="B25" s="30"/>
      <c r="C25" s="35"/>
    </row>
  </sheetData>
  <mergeCells count="6">
    <mergeCell ref="A15:C15"/>
    <mergeCell ref="A23:C23"/>
    <mergeCell ref="A14:C14"/>
    <mergeCell ref="A11:C11"/>
    <mergeCell ref="A12:C12"/>
    <mergeCell ref="A13:C13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Normal="100" zoomScaleSheetLayoutView="100" workbookViewId="0">
      <selection activeCell="E10" sqref="E10"/>
    </sheetView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1" customWidth="1"/>
    <col min="4" max="16384" width="8.88671875" style="20"/>
  </cols>
  <sheetData>
    <row r="1" spans="1:3" s="32" customFormat="1" ht="17.399999999999999" x14ac:dyDescent="0.3">
      <c r="A1" s="33" t="s">
        <v>62</v>
      </c>
      <c r="B1" s="33"/>
      <c r="C1" s="34" t="s">
        <v>63</v>
      </c>
    </row>
    <row r="2" spans="1:3" x14ac:dyDescent="0.35">
      <c r="A2" s="30" t="s">
        <v>209</v>
      </c>
      <c r="B2" s="30"/>
      <c r="C2" s="35" t="s">
        <v>193</v>
      </c>
    </row>
    <row r="3" spans="1:3" x14ac:dyDescent="0.35">
      <c r="A3" s="30" t="s">
        <v>210</v>
      </c>
      <c r="B3" s="30"/>
      <c r="C3" s="35" t="s">
        <v>203</v>
      </c>
    </row>
    <row r="4" spans="1:3" x14ac:dyDescent="0.35">
      <c r="A4" s="30" t="s">
        <v>211</v>
      </c>
      <c r="B4" s="30"/>
      <c r="C4" s="35" t="s">
        <v>194</v>
      </c>
    </row>
    <row r="5" spans="1:3" x14ac:dyDescent="0.35">
      <c r="A5" s="30" t="s">
        <v>192</v>
      </c>
      <c r="B5" s="30"/>
      <c r="C5" s="36" t="s">
        <v>195</v>
      </c>
    </row>
    <row r="6" spans="1:3" x14ac:dyDescent="0.35">
      <c r="A6" s="30"/>
      <c r="B6" s="30"/>
      <c r="C6" s="35"/>
    </row>
    <row r="7" spans="1:3" x14ac:dyDescent="0.35">
      <c r="A7" s="30"/>
      <c r="B7" s="30"/>
      <c r="C7" s="35"/>
    </row>
    <row r="8" spans="1:3" x14ac:dyDescent="0.35">
      <c r="A8" s="30"/>
      <c r="B8" s="30"/>
      <c r="C8" s="35"/>
    </row>
    <row r="9" spans="1:3" x14ac:dyDescent="0.35">
      <c r="A9" s="30"/>
      <c r="B9" s="30"/>
      <c r="C9" s="35"/>
    </row>
    <row r="10" spans="1:3" x14ac:dyDescent="0.35">
      <c r="A10" s="30"/>
      <c r="B10" s="30"/>
      <c r="C10" s="35"/>
    </row>
    <row r="11" spans="1:3" ht="21" x14ac:dyDescent="0.3">
      <c r="A11" s="78" t="s">
        <v>64</v>
      </c>
      <c r="B11" s="79"/>
      <c r="C11" s="79"/>
    </row>
    <row r="12" spans="1:3" ht="21" x14ac:dyDescent="0.3">
      <c r="A12" s="78" t="s">
        <v>212</v>
      </c>
      <c r="B12" s="79"/>
      <c r="C12" s="79"/>
    </row>
    <row r="13" spans="1:3" ht="20.399999999999999" x14ac:dyDescent="0.3">
      <c r="A13" s="78" t="s">
        <v>213</v>
      </c>
      <c r="B13" s="83"/>
      <c r="C13" s="83"/>
    </row>
    <row r="14" spans="1:3" ht="20.399999999999999" x14ac:dyDescent="0.3">
      <c r="A14" s="78" t="s">
        <v>214</v>
      </c>
      <c r="B14" s="83"/>
      <c r="C14" s="83"/>
    </row>
    <row r="15" spans="1:3" ht="21" x14ac:dyDescent="0.3">
      <c r="A15" s="78" t="s">
        <v>197</v>
      </c>
      <c r="B15" s="79"/>
      <c r="C15" s="79"/>
    </row>
    <row r="16" spans="1:3" x14ac:dyDescent="0.35">
      <c r="A16" s="30"/>
      <c r="B16" s="30"/>
      <c r="C16" s="35"/>
    </row>
    <row r="17" spans="1:3" x14ac:dyDescent="0.35">
      <c r="A17" s="30"/>
      <c r="B17" s="30"/>
      <c r="C17" s="35"/>
    </row>
    <row r="18" spans="1:3" x14ac:dyDescent="0.35">
      <c r="A18" s="30"/>
      <c r="B18" s="30"/>
      <c r="C18" s="35"/>
    </row>
    <row r="19" spans="1:3" x14ac:dyDescent="0.35">
      <c r="A19" s="30"/>
      <c r="B19" s="30"/>
      <c r="C19" s="35"/>
    </row>
    <row r="20" spans="1:3" ht="16.95" customHeight="1" x14ac:dyDescent="0.35">
      <c r="A20" s="30"/>
      <c r="B20" s="30"/>
      <c r="C20" s="35"/>
    </row>
    <row r="21" spans="1:3" x14ac:dyDescent="0.35">
      <c r="A21" s="30"/>
      <c r="B21" s="30"/>
      <c r="C21" s="35"/>
    </row>
    <row r="22" spans="1:3" x14ac:dyDescent="0.35">
      <c r="A22" s="30"/>
      <c r="B22" s="30"/>
      <c r="C22" s="35"/>
    </row>
    <row r="23" spans="1:3" x14ac:dyDescent="0.35">
      <c r="A23" s="30"/>
      <c r="B23" s="30"/>
      <c r="C23" s="35"/>
    </row>
    <row r="24" spans="1:3" x14ac:dyDescent="0.35">
      <c r="A24" s="30"/>
      <c r="B24" s="30"/>
      <c r="C24" s="35"/>
    </row>
    <row r="25" spans="1:3" ht="17.399999999999999" x14ac:dyDescent="0.3">
      <c r="A25" s="80" t="s">
        <v>198</v>
      </c>
      <c r="B25" s="80"/>
      <c r="C25" s="80"/>
    </row>
    <row r="26" spans="1:3" x14ac:dyDescent="0.35">
      <c r="A26" s="30"/>
      <c r="B26" s="30"/>
      <c r="C26" s="35"/>
    </row>
  </sheetData>
  <mergeCells count="6">
    <mergeCell ref="A15:C15"/>
    <mergeCell ref="A25:C25"/>
    <mergeCell ref="A11:C11"/>
    <mergeCell ref="A12:C12"/>
    <mergeCell ref="A13:C13"/>
    <mergeCell ref="A14:C14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zoomScaleSheetLayoutView="100" workbookViewId="0"/>
  </sheetViews>
  <sheetFormatPr defaultRowHeight="18" x14ac:dyDescent="0.35"/>
  <cols>
    <col min="1" max="1" width="54.88671875" style="10" customWidth="1"/>
    <col min="2" max="2" width="29.5546875" style="10" customWidth="1"/>
    <col min="3" max="3" width="45.88671875" style="31" customWidth="1"/>
  </cols>
  <sheetData>
    <row r="1" spans="1:3" s="32" customFormat="1" ht="17.399999999999999" x14ac:dyDescent="0.3">
      <c r="A1" s="33" t="s">
        <v>62</v>
      </c>
      <c r="B1" s="33"/>
      <c r="C1" s="34" t="s">
        <v>63</v>
      </c>
    </row>
    <row r="2" spans="1:3" x14ac:dyDescent="0.35">
      <c r="A2" s="30" t="s">
        <v>191</v>
      </c>
      <c r="B2" s="30"/>
      <c r="C2" s="35" t="s">
        <v>193</v>
      </c>
    </row>
    <row r="3" spans="1:3" x14ac:dyDescent="0.35">
      <c r="A3" s="30" t="s">
        <v>199</v>
      </c>
      <c r="B3" s="30"/>
      <c r="C3" s="35" t="s">
        <v>203</v>
      </c>
    </row>
    <row r="4" spans="1:3" s="20" customFormat="1" x14ac:dyDescent="0.35">
      <c r="A4" s="30" t="s">
        <v>199</v>
      </c>
      <c r="B4" s="30"/>
      <c r="C4" s="35" t="s">
        <v>194</v>
      </c>
    </row>
    <row r="5" spans="1:3" x14ac:dyDescent="0.35">
      <c r="A5" s="30" t="s">
        <v>192</v>
      </c>
      <c r="B5" s="30"/>
      <c r="C5" s="36" t="s">
        <v>195</v>
      </c>
    </row>
    <row r="6" spans="1:3" x14ac:dyDescent="0.35">
      <c r="A6" s="30"/>
      <c r="B6" s="30"/>
      <c r="C6" s="35"/>
    </row>
    <row r="7" spans="1:3" x14ac:dyDescent="0.35">
      <c r="A7" s="30"/>
      <c r="B7" s="30"/>
      <c r="C7" s="35"/>
    </row>
    <row r="8" spans="1:3" s="20" customFormat="1" x14ac:dyDescent="0.35">
      <c r="A8" s="30"/>
      <c r="B8" s="30"/>
      <c r="C8" s="35"/>
    </row>
    <row r="9" spans="1:3" s="20" customFormat="1" x14ac:dyDescent="0.35">
      <c r="A9" s="30"/>
      <c r="B9" s="30"/>
      <c r="C9" s="35"/>
    </row>
    <row r="10" spans="1:3" x14ac:dyDescent="0.35">
      <c r="A10" s="30"/>
      <c r="B10" s="30"/>
      <c r="C10" s="35"/>
    </row>
    <row r="11" spans="1:3" ht="21" x14ac:dyDescent="0.3">
      <c r="A11" s="78" t="s">
        <v>215</v>
      </c>
      <c r="B11" s="79"/>
      <c r="C11" s="79"/>
    </row>
    <row r="12" spans="1:3" ht="21" x14ac:dyDescent="0.3">
      <c r="A12" s="78" t="s">
        <v>196</v>
      </c>
      <c r="B12" s="79"/>
      <c r="C12" s="79"/>
    </row>
    <row r="13" spans="1:3" s="20" customFormat="1" ht="20.399999999999999" x14ac:dyDescent="0.3">
      <c r="A13" s="78" t="s">
        <v>200</v>
      </c>
      <c r="B13" s="83"/>
      <c r="C13" s="83"/>
    </row>
    <row r="14" spans="1:3" s="20" customFormat="1" ht="20.399999999999999" hidden="1" x14ac:dyDescent="0.3">
      <c r="A14" s="78" t="s">
        <v>202</v>
      </c>
      <c r="B14" s="83"/>
      <c r="C14" s="83"/>
    </row>
    <row r="15" spans="1:3" s="20" customFormat="1" ht="20.399999999999999" hidden="1" x14ac:dyDescent="0.3">
      <c r="A15" s="78" t="s">
        <v>200</v>
      </c>
      <c r="B15" s="83"/>
      <c r="C15" s="83"/>
    </row>
    <row r="16" spans="1:3" ht="21" hidden="1" x14ac:dyDescent="0.3">
      <c r="A16" s="78" t="s">
        <v>90</v>
      </c>
      <c r="B16" s="79"/>
      <c r="C16" s="79"/>
    </row>
    <row r="17" spans="1:3" ht="21" x14ac:dyDescent="0.3">
      <c r="A17" s="78" t="s">
        <v>197</v>
      </c>
      <c r="B17" s="79"/>
      <c r="C17" s="79"/>
    </row>
    <row r="18" spans="1:3" x14ac:dyDescent="0.35">
      <c r="A18" s="30"/>
      <c r="B18" s="30"/>
      <c r="C18" s="35"/>
    </row>
    <row r="19" spans="1:3" s="20" customFormat="1" x14ac:dyDescent="0.35">
      <c r="A19" s="30"/>
      <c r="B19" s="30"/>
      <c r="C19" s="35"/>
    </row>
    <row r="20" spans="1:3" s="20" customFormat="1" x14ac:dyDescent="0.35">
      <c r="A20" s="30"/>
      <c r="B20" s="30"/>
      <c r="C20" s="35"/>
    </row>
    <row r="21" spans="1:3" s="20" customFormat="1" x14ac:dyDescent="0.35">
      <c r="A21" s="30"/>
      <c r="B21" s="30"/>
      <c r="C21" s="35"/>
    </row>
    <row r="22" spans="1:3" ht="16.95" customHeight="1" x14ac:dyDescent="0.35">
      <c r="A22" s="30"/>
      <c r="B22" s="30"/>
      <c r="C22" s="35"/>
    </row>
    <row r="23" spans="1:3" x14ac:dyDescent="0.35">
      <c r="A23" s="30"/>
      <c r="B23" s="30"/>
      <c r="C23" s="35"/>
    </row>
    <row r="24" spans="1:3" x14ac:dyDescent="0.35">
      <c r="A24" s="30"/>
      <c r="B24" s="30"/>
      <c r="C24" s="35"/>
    </row>
    <row r="25" spans="1:3" x14ac:dyDescent="0.35">
      <c r="A25" s="30"/>
      <c r="B25" s="30"/>
      <c r="C25" s="35"/>
    </row>
    <row r="26" spans="1:3" x14ac:dyDescent="0.35">
      <c r="A26" s="30"/>
      <c r="B26" s="30"/>
      <c r="C26" s="35"/>
    </row>
    <row r="27" spans="1:3" ht="17.399999999999999" x14ac:dyDescent="0.3">
      <c r="A27" s="80" t="s">
        <v>198</v>
      </c>
      <c r="B27" s="80"/>
      <c r="C27" s="80"/>
    </row>
    <row r="28" spans="1:3" x14ac:dyDescent="0.35">
      <c r="A28" s="30"/>
      <c r="B28" s="30"/>
      <c r="C28" s="35"/>
    </row>
    <row r="29" spans="1:3" x14ac:dyDescent="0.35">
      <c r="A29" s="30"/>
      <c r="B29" s="30"/>
      <c r="C29" s="35"/>
    </row>
  </sheetData>
  <mergeCells count="8">
    <mergeCell ref="A27:C27"/>
    <mergeCell ref="A11:C11"/>
    <mergeCell ref="A12:C12"/>
    <mergeCell ref="A16:C16"/>
    <mergeCell ref="A17:C17"/>
    <mergeCell ref="A15:C15"/>
    <mergeCell ref="A14:C14"/>
    <mergeCell ref="A13:C13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7"/>
  <sheetViews>
    <sheetView tabSelected="1" view="pageBreakPreview" topLeftCell="B142" zoomScale="90" zoomScaleNormal="90" zoomScaleSheetLayoutView="90" workbookViewId="0">
      <selection activeCell="D153" sqref="D153"/>
    </sheetView>
  </sheetViews>
  <sheetFormatPr defaultColWidth="9.109375" defaultRowHeight="15.6" x14ac:dyDescent="0.3"/>
  <cols>
    <col min="1" max="1" width="0" style="28" hidden="1" customWidth="1"/>
    <col min="2" max="2" width="18" style="28" customWidth="1"/>
    <col min="3" max="3" width="49.33203125" style="69" customWidth="1"/>
    <col min="4" max="4" width="12.44140625" style="28" customWidth="1"/>
    <col min="5" max="5" width="11.33203125" style="28" customWidth="1"/>
    <col min="6" max="6" width="8.88671875" style="28" customWidth="1"/>
    <col min="7" max="7" width="12" style="28" customWidth="1"/>
    <col min="8" max="8" width="14.33203125" style="28" customWidth="1"/>
    <col min="9" max="9" width="10.5546875" style="28" customWidth="1"/>
    <col min="10" max="10" width="8.88671875" style="28" customWidth="1"/>
    <col min="11" max="11" width="9.88671875" style="28" customWidth="1"/>
    <col min="12" max="12" width="9.44140625" style="28" customWidth="1"/>
    <col min="13" max="13" width="10.33203125" style="28" customWidth="1"/>
    <col min="14" max="14" width="11.33203125" style="28" customWidth="1"/>
    <col min="15" max="15" width="10.6640625" style="28" customWidth="1"/>
    <col min="16" max="16" width="9.6640625" style="28" customWidth="1"/>
    <col min="17" max="17" width="9" style="28" customWidth="1"/>
    <col min="18" max="16384" width="9.109375" style="28"/>
  </cols>
  <sheetData>
    <row r="1" spans="1:16" x14ac:dyDescent="0.3">
      <c r="B1" s="43"/>
      <c r="C1" s="44"/>
    </row>
    <row r="2" spans="1:16" x14ac:dyDescent="0.3">
      <c r="B2" s="45" t="s">
        <v>91</v>
      </c>
      <c r="C2" s="44"/>
    </row>
    <row r="3" spans="1:16" x14ac:dyDescent="0.3">
      <c r="B3" s="45" t="s">
        <v>92</v>
      </c>
      <c r="C3" s="44"/>
    </row>
    <row r="4" spans="1:16" x14ac:dyDescent="0.3">
      <c r="B4" s="45" t="s">
        <v>262</v>
      </c>
      <c r="C4" s="44"/>
    </row>
    <row r="6" spans="1:16" ht="46.5" customHeight="1" x14ac:dyDescent="0.3">
      <c r="B6" s="84" t="s">
        <v>0</v>
      </c>
      <c r="C6" s="86" t="s">
        <v>1</v>
      </c>
      <c r="D6" s="84" t="s">
        <v>2</v>
      </c>
      <c r="E6" s="84" t="s">
        <v>3</v>
      </c>
      <c r="F6" s="84"/>
      <c r="G6" s="84"/>
      <c r="H6" s="84" t="s">
        <v>4</v>
      </c>
      <c r="I6" s="84" t="s">
        <v>5</v>
      </c>
      <c r="J6" s="84"/>
      <c r="K6" s="84"/>
      <c r="L6" s="84"/>
      <c r="M6" s="84" t="s">
        <v>6</v>
      </c>
      <c r="N6" s="84"/>
      <c r="O6" s="84"/>
      <c r="P6" s="84"/>
    </row>
    <row r="7" spans="1:16" ht="27.75" customHeight="1" x14ac:dyDescent="0.3">
      <c r="B7" s="84"/>
      <c r="C7" s="86"/>
      <c r="D7" s="84"/>
      <c r="E7" s="75" t="s">
        <v>7</v>
      </c>
      <c r="F7" s="75" t="s">
        <v>8</v>
      </c>
      <c r="G7" s="75" t="s">
        <v>9</v>
      </c>
      <c r="H7" s="84"/>
      <c r="I7" s="75" t="s">
        <v>11</v>
      </c>
      <c r="J7" s="75" t="s">
        <v>99</v>
      </c>
      <c r="K7" s="75" t="s">
        <v>10</v>
      </c>
      <c r="L7" s="75" t="s">
        <v>12</v>
      </c>
      <c r="M7" s="75" t="s">
        <v>13</v>
      </c>
      <c r="N7" s="75" t="s">
        <v>15</v>
      </c>
      <c r="O7" s="75" t="s">
        <v>100</v>
      </c>
      <c r="P7" s="75" t="s">
        <v>16</v>
      </c>
    </row>
    <row r="8" spans="1:16" x14ac:dyDescent="0.3">
      <c r="B8" s="84" t="s">
        <v>17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</row>
    <row r="9" spans="1:16" ht="20.399999999999999" customHeight="1" x14ac:dyDescent="0.3">
      <c r="A9" s="28">
        <v>1</v>
      </c>
      <c r="B9" s="75" t="s">
        <v>101</v>
      </c>
      <c r="C9" s="76" t="s">
        <v>102</v>
      </c>
      <c r="D9" s="75">
        <v>200</v>
      </c>
      <c r="E9" s="29">
        <v>10.7</v>
      </c>
      <c r="F9" s="29">
        <v>9.3800000000000008</v>
      </c>
      <c r="G9" s="29">
        <v>38.200000000000003</v>
      </c>
      <c r="H9" s="29">
        <v>279.98</v>
      </c>
      <c r="I9" s="29">
        <v>46.4</v>
      </c>
      <c r="J9" s="29">
        <v>0.08</v>
      </c>
      <c r="K9" s="29">
        <v>0.6</v>
      </c>
      <c r="L9" s="29">
        <v>1.04</v>
      </c>
      <c r="M9" s="29">
        <v>172.1</v>
      </c>
      <c r="N9" s="29">
        <v>14.6</v>
      </c>
      <c r="O9" s="29">
        <v>136.80000000000001</v>
      </c>
      <c r="P9" s="29">
        <v>1.02</v>
      </c>
    </row>
    <row r="10" spans="1:16" ht="25.2" customHeight="1" x14ac:dyDescent="0.3">
      <c r="B10" s="75"/>
      <c r="C10" s="76" t="s">
        <v>169</v>
      </c>
      <c r="D10" s="75">
        <v>60</v>
      </c>
      <c r="E10" s="46">
        <v>5.58</v>
      </c>
      <c r="F10" s="46">
        <v>5.34</v>
      </c>
      <c r="G10" s="46">
        <v>10.8</v>
      </c>
      <c r="H10" s="46">
        <v>113.58</v>
      </c>
      <c r="I10" s="46">
        <v>60</v>
      </c>
      <c r="J10" s="46">
        <v>0.04</v>
      </c>
      <c r="K10" s="46">
        <v>3.06</v>
      </c>
      <c r="L10" s="46">
        <v>0.18</v>
      </c>
      <c r="M10" s="46">
        <v>45.24</v>
      </c>
      <c r="N10" s="46">
        <v>10.74</v>
      </c>
      <c r="O10" s="46">
        <v>72.48</v>
      </c>
      <c r="P10" s="46">
        <v>0.42</v>
      </c>
    </row>
    <row r="11" spans="1:16" ht="25.2" customHeight="1" x14ac:dyDescent="0.3">
      <c r="B11" s="75"/>
      <c r="C11" s="76" t="s">
        <v>168</v>
      </c>
      <c r="D11" s="75">
        <v>200</v>
      </c>
      <c r="E11" s="46">
        <v>3.2</v>
      </c>
      <c r="F11" s="46">
        <v>1</v>
      </c>
      <c r="G11" s="46">
        <v>42</v>
      </c>
      <c r="H11" s="46">
        <v>189.8</v>
      </c>
      <c r="I11" s="46">
        <v>0</v>
      </c>
      <c r="J11" s="46">
        <v>0.08</v>
      </c>
      <c r="K11" s="46">
        <v>20</v>
      </c>
      <c r="L11" s="46">
        <v>0.8</v>
      </c>
      <c r="M11" s="46">
        <v>16</v>
      </c>
      <c r="N11" s="46">
        <v>84</v>
      </c>
      <c r="O11" s="46">
        <v>56</v>
      </c>
      <c r="P11" s="46">
        <v>1.2</v>
      </c>
    </row>
    <row r="12" spans="1:16" ht="20.100000000000001" customHeight="1" x14ac:dyDescent="0.3">
      <c r="B12" s="22" t="s">
        <v>103</v>
      </c>
      <c r="C12" s="76" t="s">
        <v>104</v>
      </c>
      <c r="D12" s="75">
        <v>200</v>
      </c>
      <c r="E12" s="29">
        <v>0.18</v>
      </c>
      <c r="F12" s="29">
        <v>0.04</v>
      </c>
      <c r="G12" s="29">
        <v>15.04</v>
      </c>
      <c r="H12" s="29">
        <v>61.24</v>
      </c>
      <c r="I12" s="29">
        <v>0.04</v>
      </c>
      <c r="J12" s="29">
        <v>0</v>
      </c>
      <c r="K12" s="29">
        <v>0.04</v>
      </c>
      <c r="L12" s="29">
        <v>0</v>
      </c>
      <c r="M12" s="29">
        <v>4.8</v>
      </c>
      <c r="N12" s="29">
        <v>3.82</v>
      </c>
      <c r="O12" s="29">
        <v>7.18</v>
      </c>
      <c r="P12" s="29">
        <v>0.76</v>
      </c>
    </row>
    <row r="13" spans="1:16" ht="20.100000000000001" customHeight="1" x14ac:dyDescent="0.3">
      <c r="A13" s="28">
        <v>1</v>
      </c>
      <c r="B13" s="75"/>
      <c r="C13" s="76" t="s">
        <v>18</v>
      </c>
      <c r="D13" s="75">
        <v>660</v>
      </c>
      <c r="E13" s="47">
        <v>19.66</v>
      </c>
      <c r="F13" s="47">
        <v>15.76</v>
      </c>
      <c r="G13" s="47">
        <v>106.03999999999999</v>
      </c>
      <c r="H13" s="47">
        <v>644.6</v>
      </c>
      <c r="I13" s="47">
        <v>106.44000000000001</v>
      </c>
      <c r="J13" s="47">
        <v>0.2</v>
      </c>
      <c r="K13" s="47">
        <v>23.7</v>
      </c>
      <c r="L13" s="47">
        <v>2.02</v>
      </c>
      <c r="M13" s="47">
        <v>238.14000000000001</v>
      </c>
      <c r="N13" s="47">
        <v>113.16</v>
      </c>
      <c r="O13" s="47">
        <v>272.46000000000004</v>
      </c>
      <c r="P13" s="47">
        <v>3.3999999999999995</v>
      </c>
    </row>
    <row r="14" spans="1:16" ht="15.9" customHeight="1" x14ac:dyDescent="0.3">
      <c r="A14" s="28">
        <v>1</v>
      </c>
      <c r="B14" s="84" t="s">
        <v>19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</row>
    <row r="15" spans="1:16" ht="30.6" customHeight="1" x14ac:dyDescent="0.3">
      <c r="B15" s="75" t="s">
        <v>105</v>
      </c>
      <c r="C15" s="76" t="s">
        <v>247</v>
      </c>
      <c r="D15" s="75">
        <v>100</v>
      </c>
      <c r="E15" s="46">
        <v>1.82</v>
      </c>
      <c r="F15" s="46">
        <v>4.51</v>
      </c>
      <c r="G15" s="46">
        <v>10.01</v>
      </c>
      <c r="H15" s="46">
        <v>87.91</v>
      </c>
      <c r="I15" s="46">
        <v>151.41</v>
      </c>
      <c r="J15" s="46">
        <v>0.03</v>
      </c>
      <c r="K15" s="46">
        <v>17.96</v>
      </c>
      <c r="L15" s="46">
        <v>0.61</v>
      </c>
      <c r="M15" s="46">
        <v>44.66</v>
      </c>
      <c r="N15" s="46">
        <v>17.82</v>
      </c>
      <c r="O15" s="46">
        <v>32.58</v>
      </c>
      <c r="P15" s="46">
        <v>0.6</v>
      </c>
    </row>
    <row r="16" spans="1:16" ht="29.4" customHeight="1" x14ac:dyDescent="0.3">
      <c r="A16" s="28">
        <v>1</v>
      </c>
      <c r="B16" s="75" t="s">
        <v>222</v>
      </c>
      <c r="C16" s="76" t="s">
        <v>221</v>
      </c>
      <c r="D16" s="75" t="s">
        <v>256</v>
      </c>
      <c r="E16" s="29">
        <v>11.145</v>
      </c>
      <c r="F16" s="29">
        <v>9.24</v>
      </c>
      <c r="G16" s="29">
        <v>29.535</v>
      </c>
      <c r="H16" s="29">
        <v>245.88</v>
      </c>
      <c r="I16" s="29">
        <v>135.5</v>
      </c>
      <c r="J16" s="29">
        <v>0.21500000000000002</v>
      </c>
      <c r="K16" s="29">
        <v>1.155</v>
      </c>
      <c r="L16" s="29">
        <v>1.0050000000000001</v>
      </c>
      <c r="M16" s="29">
        <v>39.519999999999996</v>
      </c>
      <c r="N16" s="29">
        <v>40.82</v>
      </c>
      <c r="O16" s="29">
        <v>144.07</v>
      </c>
      <c r="P16" s="29">
        <v>2.335</v>
      </c>
    </row>
    <row r="17" spans="1:16" ht="20.100000000000001" customHeight="1" x14ac:dyDescent="0.3">
      <c r="B17" s="22" t="s">
        <v>107</v>
      </c>
      <c r="C17" s="76" t="s">
        <v>166</v>
      </c>
      <c r="D17" s="75">
        <v>200</v>
      </c>
      <c r="E17" s="29">
        <v>14.16</v>
      </c>
      <c r="F17" s="29">
        <v>22.49</v>
      </c>
      <c r="G17" s="29">
        <v>37.42</v>
      </c>
      <c r="H17" s="29">
        <v>408.73</v>
      </c>
      <c r="I17" s="29">
        <v>143.4</v>
      </c>
      <c r="J17" s="29">
        <v>0.37</v>
      </c>
      <c r="K17" s="29">
        <v>0.69</v>
      </c>
      <c r="L17" s="29">
        <v>1.34</v>
      </c>
      <c r="M17" s="29">
        <v>9.89</v>
      </c>
      <c r="N17" s="29">
        <v>29.55</v>
      </c>
      <c r="O17" s="29">
        <v>207.36</v>
      </c>
      <c r="P17" s="29">
        <v>1.98</v>
      </c>
    </row>
    <row r="18" spans="1:16" ht="19.2" customHeight="1" x14ac:dyDescent="0.3">
      <c r="A18" s="28">
        <v>1</v>
      </c>
      <c r="B18" s="22" t="s">
        <v>132</v>
      </c>
      <c r="C18" s="76" t="s">
        <v>133</v>
      </c>
      <c r="D18" s="75">
        <v>200</v>
      </c>
      <c r="E18" s="29">
        <v>0.18</v>
      </c>
      <c r="F18" s="29">
        <v>0.08</v>
      </c>
      <c r="G18" s="29">
        <v>16.3</v>
      </c>
      <c r="H18" s="29">
        <v>66.64</v>
      </c>
      <c r="I18" s="29">
        <v>2.04</v>
      </c>
      <c r="J18" s="29">
        <v>0</v>
      </c>
      <c r="K18" s="29">
        <v>16</v>
      </c>
      <c r="L18" s="29">
        <v>0</v>
      </c>
      <c r="M18" s="29">
        <v>6.78</v>
      </c>
      <c r="N18" s="29">
        <v>5.4</v>
      </c>
      <c r="O18" s="29">
        <v>5.74</v>
      </c>
      <c r="P18" s="29">
        <v>0.28000000000000003</v>
      </c>
    </row>
    <row r="19" spans="1:16" ht="20.100000000000001" customHeight="1" x14ac:dyDescent="0.3">
      <c r="A19" s="28">
        <v>1</v>
      </c>
      <c r="B19" s="75" t="s">
        <v>151</v>
      </c>
      <c r="C19" s="76" t="s">
        <v>152</v>
      </c>
      <c r="D19" s="75">
        <v>30</v>
      </c>
      <c r="E19" s="29">
        <v>2.2799999999999998</v>
      </c>
      <c r="F19" s="29">
        <v>0.24</v>
      </c>
      <c r="G19" s="29">
        <v>14.76</v>
      </c>
      <c r="H19" s="29">
        <v>70.319999999999993</v>
      </c>
      <c r="I19" s="29">
        <v>0</v>
      </c>
      <c r="J19" s="29">
        <v>3.3000000000000002E-2</v>
      </c>
      <c r="K19" s="29">
        <v>0</v>
      </c>
      <c r="L19" s="29">
        <v>0.36</v>
      </c>
      <c r="M19" s="29">
        <v>6</v>
      </c>
      <c r="N19" s="29">
        <v>4.2</v>
      </c>
      <c r="O19" s="29">
        <v>19.5</v>
      </c>
      <c r="P19" s="29">
        <v>0.33</v>
      </c>
    </row>
    <row r="20" spans="1:16" ht="20.100000000000001" customHeight="1" x14ac:dyDescent="0.3">
      <c r="A20" s="28">
        <v>1</v>
      </c>
      <c r="B20" s="75" t="s">
        <v>153</v>
      </c>
      <c r="C20" s="76" t="s">
        <v>154</v>
      </c>
      <c r="D20" s="75">
        <v>40</v>
      </c>
      <c r="E20" s="29">
        <v>2.2399999999999998</v>
      </c>
      <c r="F20" s="29">
        <v>0.44000000000000006</v>
      </c>
      <c r="G20" s="29">
        <v>23.76</v>
      </c>
      <c r="H20" s="29">
        <v>107.96</v>
      </c>
      <c r="I20" s="29">
        <v>0</v>
      </c>
      <c r="J20" s="29">
        <v>0.16000000000000003</v>
      </c>
      <c r="K20" s="29">
        <v>0</v>
      </c>
      <c r="L20" s="29">
        <v>0.36000000000000004</v>
      </c>
      <c r="M20" s="29">
        <v>9.2000000000000011</v>
      </c>
      <c r="N20" s="29">
        <v>10</v>
      </c>
      <c r="O20" s="29">
        <v>42.400000000000006</v>
      </c>
      <c r="P20" s="29">
        <v>1.2400000000000002</v>
      </c>
    </row>
    <row r="21" spans="1:16" ht="20.100000000000001" customHeight="1" x14ac:dyDescent="0.3">
      <c r="A21" s="28">
        <v>1</v>
      </c>
      <c r="B21" s="75"/>
      <c r="C21" s="76" t="s">
        <v>18</v>
      </c>
      <c r="D21" s="75">
        <v>845</v>
      </c>
      <c r="E21" s="22">
        <v>31.824999999999999</v>
      </c>
      <c r="F21" s="22">
        <v>36.999999999999993</v>
      </c>
      <c r="G21" s="22">
        <v>131.785</v>
      </c>
      <c r="H21" s="22">
        <v>987.44</v>
      </c>
      <c r="I21" s="22">
        <v>432.34999999999997</v>
      </c>
      <c r="J21" s="22">
        <v>0.80800000000000005</v>
      </c>
      <c r="K21" s="22">
        <v>35.805000000000007</v>
      </c>
      <c r="L21" s="22">
        <v>3.6749999999999998</v>
      </c>
      <c r="M21" s="22">
        <v>116.05</v>
      </c>
      <c r="N21" s="22">
        <v>107.79</v>
      </c>
      <c r="O21" s="22">
        <v>451.65</v>
      </c>
      <c r="P21" s="22">
        <v>6.7650000000000006</v>
      </c>
    </row>
    <row r="22" spans="1:16" ht="20.100000000000001" customHeight="1" x14ac:dyDescent="0.3">
      <c r="A22" s="28">
        <v>1</v>
      </c>
      <c r="B22" s="84" t="s">
        <v>20</v>
      </c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</row>
    <row r="23" spans="1:16" ht="21.6" customHeight="1" x14ac:dyDescent="0.3">
      <c r="A23" s="28">
        <v>1</v>
      </c>
      <c r="B23" s="75" t="s">
        <v>219</v>
      </c>
      <c r="C23" s="76" t="s">
        <v>220</v>
      </c>
      <c r="D23" s="75">
        <v>100</v>
      </c>
      <c r="E23" s="29">
        <v>13.48</v>
      </c>
      <c r="F23" s="29">
        <v>7.81</v>
      </c>
      <c r="G23" s="29">
        <v>16.13</v>
      </c>
      <c r="H23" s="29">
        <v>188.73</v>
      </c>
      <c r="I23" s="29">
        <v>45.15</v>
      </c>
      <c r="J23" s="29">
        <v>0.03</v>
      </c>
      <c r="K23" s="29">
        <v>1.27</v>
      </c>
      <c r="L23" s="29">
        <v>0.83</v>
      </c>
      <c r="M23" s="29">
        <v>204.52</v>
      </c>
      <c r="N23" s="29">
        <v>33.51</v>
      </c>
      <c r="O23" s="29">
        <v>170.76</v>
      </c>
      <c r="P23" s="29">
        <v>1.02</v>
      </c>
    </row>
    <row r="24" spans="1:16" ht="21.6" customHeight="1" x14ac:dyDescent="0.3">
      <c r="B24" s="75" t="s">
        <v>159</v>
      </c>
      <c r="C24" s="76" t="s">
        <v>160</v>
      </c>
      <c r="D24" s="75">
        <v>60</v>
      </c>
      <c r="E24" s="29">
        <v>0.69</v>
      </c>
      <c r="F24" s="29">
        <v>2.694</v>
      </c>
      <c r="G24" s="29">
        <v>6.6239999999999997</v>
      </c>
      <c r="H24" s="29">
        <v>53.502000000000002</v>
      </c>
      <c r="I24" s="29">
        <v>691.19999999999993</v>
      </c>
      <c r="J24" s="29">
        <v>2.4E-2</v>
      </c>
      <c r="K24" s="29">
        <v>1.1519999999999999</v>
      </c>
      <c r="L24" s="29">
        <v>0.504</v>
      </c>
      <c r="M24" s="29">
        <v>13.776</v>
      </c>
      <c r="N24" s="29">
        <v>19.043999999999997</v>
      </c>
      <c r="O24" s="29">
        <v>27.612000000000002</v>
      </c>
      <c r="P24" s="29">
        <v>0.36</v>
      </c>
    </row>
    <row r="25" spans="1:16" ht="20.100000000000001" customHeight="1" x14ac:dyDescent="0.3">
      <c r="A25" s="28">
        <v>1</v>
      </c>
      <c r="B25" s="22" t="s">
        <v>144</v>
      </c>
      <c r="C25" s="76" t="s">
        <v>145</v>
      </c>
      <c r="D25" s="75">
        <v>200</v>
      </c>
      <c r="E25" s="29">
        <v>0.16</v>
      </c>
      <c r="F25" s="29">
        <v>0.16</v>
      </c>
      <c r="G25" s="29">
        <v>18.54</v>
      </c>
      <c r="H25" s="29">
        <v>76.239999999999995</v>
      </c>
      <c r="I25" s="29">
        <v>1.2</v>
      </c>
      <c r="J25" s="29">
        <v>0</v>
      </c>
      <c r="K25" s="29">
        <v>1.6</v>
      </c>
      <c r="L25" s="29">
        <v>0.08</v>
      </c>
      <c r="M25" s="29">
        <v>6.08</v>
      </c>
      <c r="N25" s="29">
        <v>3.14</v>
      </c>
      <c r="O25" s="29">
        <v>3.82</v>
      </c>
      <c r="P25" s="29">
        <v>0.66</v>
      </c>
    </row>
    <row r="26" spans="1:16" ht="20.100000000000001" customHeight="1" x14ac:dyDescent="0.3">
      <c r="A26" s="28">
        <v>1</v>
      </c>
      <c r="B26" s="75"/>
      <c r="C26" s="76" t="s">
        <v>18</v>
      </c>
      <c r="D26" s="75">
        <v>360</v>
      </c>
      <c r="E26" s="75">
        <v>14.33</v>
      </c>
      <c r="F26" s="75">
        <v>10.664</v>
      </c>
      <c r="G26" s="75">
        <v>41.294000000000004</v>
      </c>
      <c r="H26" s="75">
        <v>318.47199999999998</v>
      </c>
      <c r="I26" s="75">
        <v>737.55</v>
      </c>
      <c r="J26" s="75">
        <v>5.3999999999999999E-2</v>
      </c>
      <c r="K26" s="75">
        <v>4.0220000000000002</v>
      </c>
      <c r="L26" s="75">
        <v>1.4139999999999999</v>
      </c>
      <c r="M26" s="75">
        <v>224.37600000000003</v>
      </c>
      <c r="N26" s="75">
        <v>55.693999999999996</v>
      </c>
      <c r="O26" s="75">
        <v>202.19199999999998</v>
      </c>
      <c r="P26" s="75">
        <v>2.04</v>
      </c>
    </row>
    <row r="27" spans="1:16" ht="20.100000000000001" customHeight="1" x14ac:dyDescent="0.3">
      <c r="A27" s="28">
        <v>1</v>
      </c>
      <c r="B27" s="75"/>
      <c r="C27" s="76" t="s">
        <v>21</v>
      </c>
      <c r="D27" s="75">
        <v>1865</v>
      </c>
      <c r="E27" s="22">
        <v>65.814999999999998</v>
      </c>
      <c r="F27" s="22">
        <v>63.423999999999992</v>
      </c>
      <c r="G27" s="22">
        <v>279.11900000000003</v>
      </c>
      <c r="H27" s="22">
        <v>1950.5120000000002</v>
      </c>
      <c r="I27" s="22">
        <v>1276.3399999999999</v>
      </c>
      <c r="J27" s="22">
        <v>1.0620000000000001</v>
      </c>
      <c r="K27" s="22">
        <v>63.527000000000001</v>
      </c>
      <c r="L27" s="22">
        <v>7.109</v>
      </c>
      <c r="M27" s="22">
        <v>578.56600000000003</v>
      </c>
      <c r="N27" s="22">
        <v>276.64400000000001</v>
      </c>
      <c r="O27" s="22">
        <v>926.30200000000002</v>
      </c>
      <c r="P27" s="22">
        <v>12.204999999999998</v>
      </c>
    </row>
    <row r="28" spans="1:16" ht="15" customHeight="1" x14ac:dyDescent="0.3">
      <c r="B28" s="48"/>
      <c r="C28" s="49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</row>
    <row r="29" spans="1:16" ht="20.100000000000001" customHeight="1" x14ac:dyDescent="0.3">
      <c r="B29" s="45" t="s">
        <v>93</v>
      </c>
      <c r="C29" s="44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</row>
    <row r="30" spans="1:16" ht="20.100000000000001" customHeight="1" x14ac:dyDescent="0.3">
      <c r="B30" s="45" t="s">
        <v>92</v>
      </c>
      <c r="C30" s="44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</row>
    <row r="31" spans="1:16" ht="20.100000000000001" customHeight="1" x14ac:dyDescent="0.3">
      <c r="B31" s="45" t="s">
        <v>263</v>
      </c>
      <c r="C31" s="44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</row>
    <row r="32" spans="1:16" ht="15" customHeight="1" x14ac:dyDescent="0.3">
      <c r="B32" s="48"/>
      <c r="C32" s="49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</row>
    <row r="33" spans="1:16" ht="41.25" customHeight="1" x14ac:dyDescent="0.3">
      <c r="B33" s="84" t="s">
        <v>0</v>
      </c>
      <c r="C33" s="86" t="s">
        <v>1</v>
      </c>
      <c r="D33" s="84" t="s">
        <v>2</v>
      </c>
      <c r="E33" s="84" t="s">
        <v>3</v>
      </c>
      <c r="F33" s="84"/>
      <c r="G33" s="84"/>
      <c r="H33" s="84" t="s">
        <v>4</v>
      </c>
      <c r="I33" s="84" t="s">
        <v>5</v>
      </c>
      <c r="J33" s="84"/>
      <c r="K33" s="84"/>
      <c r="L33" s="84"/>
      <c r="M33" s="84" t="s">
        <v>6</v>
      </c>
      <c r="N33" s="84"/>
      <c r="O33" s="84"/>
      <c r="P33" s="84"/>
    </row>
    <row r="34" spans="1:16" ht="41.25" customHeight="1" x14ac:dyDescent="0.3">
      <c r="B34" s="84"/>
      <c r="C34" s="86"/>
      <c r="D34" s="84"/>
      <c r="E34" s="75" t="s">
        <v>7</v>
      </c>
      <c r="F34" s="75" t="s">
        <v>8</v>
      </c>
      <c r="G34" s="75" t="s">
        <v>9</v>
      </c>
      <c r="H34" s="84"/>
      <c r="I34" s="75" t="s">
        <v>11</v>
      </c>
      <c r="J34" s="75" t="s">
        <v>99</v>
      </c>
      <c r="K34" s="75" t="s">
        <v>10</v>
      </c>
      <c r="L34" s="75" t="s">
        <v>12</v>
      </c>
      <c r="M34" s="75" t="s">
        <v>13</v>
      </c>
      <c r="N34" s="75" t="s">
        <v>15</v>
      </c>
      <c r="O34" s="75" t="s">
        <v>100</v>
      </c>
      <c r="P34" s="75" t="s">
        <v>16</v>
      </c>
    </row>
    <row r="35" spans="1:16" ht="20.100000000000001" customHeight="1" x14ac:dyDescent="0.3">
      <c r="A35" s="28">
        <v>2</v>
      </c>
      <c r="B35" s="84" t="s">
        <v>17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</row>
    <row r="36" spans="1:16" ht="22.2" customHeight="1" x14ac:dyDescent="0.3">
      <c r="A36" s="28">
        <v>2</v>
      </c>
      <c r="B36" s="22" t="s">
        <v>223</v>
      </c>
      <c r="C36" s="76" t="s">
        <v>224</v>
      </c>
      <c r="D36" s="75">
        <v>200</v>
      </c>
      <c r="E36" s="46">
        <v>16.66</v>
      </c>
      <c r="F36" s="46">
        <v>23.8</v>
      </c>
      <c r="G36" s="46">
        <v>4.2</v>
      </c>
      <c r="H36" s="46">
        <v>297.64</v>
      </c>
      <c r="I36" s="46">
        <v>241.2</v>
      </c>
      <c r="J36" s="46">
        <v>0.08</v>
      </c>
      <c r="K36" s="46">
        <v>0.4</v>
      </c>
      <c r="L36" s="46">
        <v>0.88</v>
      </c>
      <c r="M36" s="46">
        <v>143.19999999999999</v>
      </c>
      <c r="N36" s="46">
        <v>22</v>
      </c>
      <c r="O36" s="46">
        <v>267</v>
      </c>
      <c r="P36" s="46">
        <v>2.74</v>
      </c>
    </row>
    <row r="37" spans="1:16" ht="20.399999999999999" customHeight="1" x14ac:dyDescent="0.3">
      <c r="B37" s="75" t="s">
        <v>114</v>
      </c>
      <c r="C37" s="76" t="s">
        <v>229</v>
      </c>
      <c r="D37" s="75">
        <v>50</v>
      </c>
      <c r="E37" s="29">
        <v>0.35</v>
      </c>
      <c r="F37" s="29">
        <v>0.05</v>
      </c>
      <c r="G37" s="29">
        <v>0.95</v>
      </c>
      <c r="H37" s="29">
        <v>5.65</v>
      </c>
      <c r="I37" s="29">
        <v>0</v>
      </c>
      <c r="J37" s="29">
        <v>0.15</v>
      </c>
      <c r="K37" s="29">
        <v>3.5</v>
      </c>
      <c r="L37" s="29">
        <v>0.05</v>
      </c>
      <c r="M37" s="29">
        <v>8.5</v>
      </c>
      <c r="N37" s="29">
        <v>7</v>
      </c>
      <c r="O37" s="29">
        <v>15</v>
      </c>
      <c r="P37" s="29">
        <v>0.25</v>
      </c>
    </row>
    <row r="38" spans="1:16" ht="24.6" customHeight="1" x14ac:dyDescent="0.3">
      <c r="B38" s="75" t="s">
        <v>151</v>
      </c>
      <c r="C38" s="76" t="s">
        <v>152</v>
      </c>
      <c r="D38" s="75">
        <v>40</v>
      </c>
      <c r="E38" s="29">
        <v>3.04</v>
      </c>
      <c r="F38" s="29">
        <v>0.32000000000000006</v>
      </c>
      <c r="G38" s="29">
        <v>19.680000000000003</v>
      </c>
      <c r="H38" s="29">
        <v>93.76</v>
      </c>
      <c r="I38" s="29">
        <v>0</v>
      </c>
      <c r="J38" s="29">
        <v>4.4000000000000004E-2</v>
      </c>
      <c r="K38" s="29">
        <v>0</v>
      </c>
      <c r="L38" s="29">
        <v>0.48</v>
      </c>
      <c r="M38" s="29">
        <v>8</v>
      </c>
      <c r="N38" s="29">
        <v>5.6000000000000005</v>
      </c>
      <c r="O38" s="29">
        <v>26</v>
      </c>
      <c r="P38" s="29">
        <v>0.44000000000000006</v>
      </c>
    </row>
    <row r="39" spans="1:16" ht="29.4" customHeight="1" x14ac:dyDescent="0.3">
      <c r="B39" s="22" t="s">
        <v>124</v>
      </c>
      <c r="C39" s="76" t="s">
        <v>125</v>
      </c>
      <c r="D39" s="75" t="s">
        <v>225</v>
      </c>
      <c r="E39" s="29">
        <v>0.24</v>
      </c>
      <c r="F39" s="29">
        <v>0.06</v>
      </c>
      <c r="G39" s="29">
        <v>15.22</v>
      </c>
      <c r="H39" s="29">
        <v>62.38</v>
      </c>
      <c r="I39" s="29">
        <v>0.12</v>
      </c>
      <c r="J39" s="29">
        <v>0</v>
      </c>
      <c r="K39" s="29">
        <v>1.1599999999999999</v>
      </c>
      <c r="L39" s="29">
        <v>0.02</v>
      </c>
      <c r="M39" s="29">
        <v>7.28</v>
      </c>
      <c r="N39" s="29">
        <v>4.5599999999999996</v>
      </c>
      <c r="O39" s="29">
        <v>8.52</v>
      </c>
      <c r="P39" s="29">
        <v>0.8</v>
      </c>
    </row>
    <row r="40" spans="1:16" ht="20.399999999999999" customHeight="1" x14ac:dyDescent="0.3">
      <c r="A40" s="28">
        <v>2</v>
      </c>
      <c r="B40" s="75"/>
      <c r="C40" s="76" t="s">
        <v>167</v>
      </c>
      <c r="D40" s="75">
        <v>65</v>
      </c>
      <c r="E40" s="29">
        <v>4.2250000000000005</v>
      </c>
      <c r="F40" s="29">
        <v>3.9000000000000004</v>
      </c>
      <c r="G40" s="29">
        <v>33.15</v>
      </c>
      <c r="H40" s="29">
        <v>184.6</v>
      </c>
      <c r="I40" s="29">
        <v>11.700000000000001</v>
      </c>
      <c r="J40" s="29">
        <v>7.1500000000000008E-2</v>
      </c>
      <c r="K40" s="29">
        <v>0</v>
      </c>
      <c r="L40" s="29">
        <v>2.6</v>
      </c>
      <c r="M40" s="29">
        <v>20.150000000000002</v>
      </c>
      <c r="N40" s="29">
        <v>8.4500000000000011</v>
      </c>
      <c r="O40" s="29">
        <v>57.85</v>
      </c>
      <c r="P40" s="29">
        <v>0.84500000000000008</v>
      </c>
    </row>
    <row r="41" spans="1:16" ht="20.100000000000001" customHeight="1" x14ac:dyDescent="0.3">
      <c r="A41" s="28">
        <v>2</v>
      </c>
      <c r="B41" s="75"/>
      <c r="C41" s="76" t="s">
        <v>18</v>
      </c>
      <c r="D41" s="75">
        <v>555</v>
      </c>
      <c r="E41" s="75">
        <v>24.515000000000001</v>
      </c>
      <c r="F41" s="75">
        <v>28.130000000000003</v>
      </c>
      <c r="G41" s="75">
        <v>73.2</v>
      </c>
      <c r="H41" s="75">
        <v>644.03</v>
      </c>
      <c r="I41" s="75">
        <v>253.01999999999998</v>
      </c>
      <c r="J41" s="75">
        <v>0.34549999999999997</v>
      </c>
      <c r="K41" s="75">
        <v>5.0599999999999996</v>
      </c>
      <c r="L41" s="75">
        <v>4.03</v>
      </c>
      <c r="M41" s="75">
        <v>187.13</v>
      </c>
      <c r="N41" s="75">
        <v>47.610000000000007</v>
      </c>
      <c r="O41" s="75">
        <v>374.37</v>
      </c>
      <c r="P41" s="75">
        <v>5.0750000000000002</v>
      </c>
    </row>
    <row r="42" spans="1:16" ht="20.100000000000001" customHeight="1" x14ac:dyDescent="0.3">
      <c r="A42" s="28">
        <v>2</v>
      </c>
      <c r="B42" s="84" t="s">
        <v>19</v>
      </c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</row>
    <row r="43" spans="1:16" ht="21.75" customHeight="1" x14ac:dyDescent="0.3">
      <c r="A43" s="28">
        <v>2</v>
      </c>
      <c r="B43" s="75" t="s">
        <v>116</v>
      </c>
      <c r="C43" s="76" t="s">
        <v>117</v>
      </c>
      <c r="D43" s="75">
        <v>100</v>
      </c>
      <c r="E43" s="50">
        <v>1.28</v>
      </c>
      <c r="F43" s="50">
        <v>5.37</v>
      </c>
      <c r="G43" s="50">
        <v>7.3</v>
      </c>
      <c r="H43" s="50">
        <v>82.65</v>
      </c>
      <c r="I43" s="50">
        <v>1.0900000000000001</v>
      </c>
      <c r="J43" s="50">
        <v>0.01</v>
      </c>
      <c r="K43" s="50">
        <v>3.65</v>
      </c>
      <c r="L43" s="50">
        <v>0.64</v>
      </c>
      <c r="M43" s="50">
        <v>29.69</v>
      </c>
      <c r="N43" s="50">
        <v>17.46</v>
      </c>
      <c r="O43" s="50">
        <v>34.22</v>
      </c>
      <c r="P43" s="50">
        <v>1.1100000000000001</v>
      </c>
    </row>
    <row r="44" spans="1:16" ht="20.25" customHeight="1" x14ac:dyDescent="0.3">
      <c r="B44" s="75" t="s">
        <v>149</v>
      </c>
      <c r="C44" s="76" t="s">
        <v>150</v>
      </c>
      <c r="D44" s="75" t="s">
        <v>257</v>
      </c>
      <c r="E44" s="50">
        <v>8.6050000000000004</v>
      </c>
      <c r="F44" s="50">
        <v>7.7249999999999996</v>
      </c>
      <c r="G44" s="50">
        <v>25.675000000000004</v>
      </c>
      <c r="H44" s="50">
        <v>206.64500000000001</v>
      </c>
      <c r="I44" s="50">
        <v>164.87500000000003</v>
      </c>
      <c r="J44" s="50">
        <v>6.0000000000000005E-2</v>
      </c>
      <c r="K44" s="50">
        <v>1.93</v>
      </c>
      <c r="L44" s="50">
        <v>1.0250000000000001</v>
      </c>
      <c r="M44" s="50">
        <v>21.574999999999999</v>
      </c>
      <c r="N44" s="50">
        <v>16.170000000000002</v>
      </c>
      <c r="O44" s="50">
        <v>84.33</v>
      </c>
      <c r="P44" s="50">
        <v>1.2250000000000001</v>
      </c>
    </row>
    <row r="45" spans="1:16" ht="19.5" customHeight="1" x14ac:dyDescent="0.3">
      <c r="B45" s="22" t="s">
        <v>226</v>
      </c>
      <c r="C45" s="76" t="s">
        <v>227</v>
      </c>
      <c r="D45" s="75">
        <v>100</v>
      </c>
      <c r="E45" s="50">
        <v>24.462</v>
      </c>
      <c r="F45" s="50">
        <v>10.520999999999999</v>
      </c>
      <c r="G45" s="50">
        <v>1.1160000000000001</v>
      </c>
      <c r="H45" s="50">
        <v>197.001</v>
      </c>
      <c r="I45" s="50">
        <v>43.398000000000003</v>
      </c>
      <c r="J45" s="50">
        <v>6.3000000000000014E-2</v>
      </c>
      <c r="K45" s="50">
        <v>3.33</v>
      </c>
      <c r="L45" s="50">
        <v>1.1340000000000001</v>
      </c>
      <c r="M45" s="50">
        <v>126.684</v>
      </c>
      <c r="N45" s="50">
        <v>77.985000000000014</v>
      </c>
      <c r="O45" s="50">
        <v>210.852</v>
      </c>
      <c r="P45" s="50">
        <v>1.395</v>
      </c>
    </row>
    <row r="46" spans="1:16" ht="21" customHeight="1" x14ac:dyDescent="0.3">
      <c r="B46" s="22" t="s">
        <v>138</v>
      </c>
      <c r="C46" s="76" t="s">
        <v>139</v>
      </c>
      <c r="D46" s="75">
        <v>180</v>
      </c>
      <c r="E46" s="50">
        <v>3.51</v>
      </c>
      <c r="F46" s="50">
        <v>5.1840000000000002</v>
      </c>
      <c r="G46" s="50">
        <v>22.518000000000001</v>
      </c>
      <c r="H46" s="50">
        <v>150.768</v>
      </c>
      <c r="I46" s="50">
        <v>23.166</v>
      </c>
      <c r="J46" s="50">
        <v>0.12600000000000003</v>
      </c>
      <c r="K46" s="50">
        <v>0.14400000000000002</v>
      </c>
      <c r="L46" s="50">
        <v>0.19800000000000001</v>
      </c>
      <c r="M46" s="50">
        <v>42.480000000000004</v>
      </c>
      <c r="N46" s="50">
        <v>32.021999999999998</v>
      </c>
      <c r="O46" s="50">
        <v>95.274000000000001</v>
      </c>
      <c r="P46" s="50">
        <v>1.1520000000000001</v>
      </c>
    </row>
    <row r="47" spans="1:16" ht="20.100000000000001" customHeight="1" x14ac:dyDescent="0.3">
      <c r="B47" s="22" t="s">
        <v>118</v>
      </c>
      <c r="C47" s="76" t="s">
        <v>119</v>
      </c>
      <c r="D47" s="75">
        <v>200</v>
      </c>
      <c r="E47" s="50">
        <v>0.38</v>
      </c>
      <c r="F47" s="50">
        <v>0</v>
      </c>
      <c r="G47" s="50">
        <v>25.72</v>
      </c>
      <c r="H47" s="50">
        <v>104.4</v>
      </c>
      <c r="I47" s="50">
        <v>12</v>
      </c>
      <c r="J47" s="50">
        <v>0</v>
      </c>
      <c r="K47" s="50">
        <v>0.02</v>
      </c>
      <c r="L47" s="50">
        <v>0</v>
      </c>
      <c r="M47" s="50">
        <v>40</v>
      </c>
      <c r="N47" s="50">
        <v>1.68</v>
      </c>
      <c r="O47" s="50">
        <v>3.44</v>
      </c>
      <c r="P47" s="50">
        <v>0.1</v>
      </c>
    </row>
    <row r="48" spans="1:16" ht="20.100000000000001" customHeight="1" x14ac:dyDescent="0.3">
      <c r="B48" s="75" t="s">
        <v>151</v>
      </c>
      <c r="C48" s="76" t="s">
        <v>152</v>
      </c>
      <c r="D48" s="75">
        <v>30</v>
      </c>
      <c r="E48" s="51">
        <v>2.2799999999999998</v>
      </c>
      <c r="F48" s="51">
        <v>0.24</v>
      </c>
      <c r="G48" s="51">
        <v>14.76</v>
      </c>
      <c r="H48" s="51">
        <v>70.319999999999993</v>
      </c>
      <c r="I48" s="51">
        <v>0</v>
      </c>
      <c r="J48" s="51">
        <v>3.3000000000000002E-2</v>
      </c>
      <c r="K48" s="51">
        <v>0</v>
      </c>
      <c r="L48" s="51">
        <v>0.36</v>
      </c>
      <c r="M48" s="51">
        <v>6</v>
      </c>
      <c r="N48" s="51">
        <v>4.2</v>
      </c>
      <c r="O48" s="51">
        <v>19.5</v>
      </c>
      <c r="P48" s="51">
        <v>0.33</v>
      </c>
    </row>
    <row r="49" spans="1:16" ht="20.100000000000001" customHeight="1" x14ac:dyDescent="0.3">
      <c r="B49" s="75" t="s">
        <v>153</v>
      </c>
      <c r="C49" s="76" t="s">
        <v>154</v>
      </c>
      <c r="D49" s="75">
        <v>40</v>
      </c>
      <c r="E49" s="51">
        <v>2.2399999999999998</v>
      </c>
      <c r="F49" s="51">
        <v>0.44000000000000006</v>
      </c>
      <c r="G49" s="51">
        <v>23.76</v>
      </c>
      <c r="H49" s="51">
        <v>107.96</v>
      </c>
      <c r="I49" s="51">
        <v>0</v>
      </c>
      <c r="J49" s="51">
        <v>0.16000000000000003</v>
      </c>
      <c r="K49" s="51">
        <v>0</v>
      </c>
      <c r="L49" s="51">
        <v>0.36000000000000004</v>
      </c>
      <c r="M49" s="51">
        <v>9.2000000000000011</v>
      </c>
      <c r="N49" s="51">
        <v>10</v>
      </c>
      <c r="O49" s="51">
        <v>42.400000000000006</v>
      </c>
      <c r="P49" s="51">
        <v>1.2400000000000002</v>
      </c>
    </row>
    <row r="50" spans="1:16" ht="20.100000000000001" customHeight="1" x14ac:dyDescent="0.3">
      <c r="A50" s="28">
        <v>2</v>
      </c>
      <c r="B50" s="75"/>
      <c r="C50" s="76" t="s">
        <v>18</v>
      </c>
      <c r="D50" s="75">
        <v>910</v>
      </c>
      <c r="E50" s="22">
        <v>42.757000000000005</v>
      </c>
      <c r="F50" s="22">
        <v>29.48</v>
      </c>
      <c r="G50" s="22">
        <v>120.849</v>
      </c>
      <c r="H50" s="22">
        <v>919.74399999999991</v>
      </c>
      <c r="I50" s="22">
        <v>244.52900000000002</v>
      </c>
      <c r="J50" s="22">
        <v>0.45200000000000007</v>
      </c>
      <c r="K50" s="22">
        <v>9.0739999999999998</v>
      </c>
      <c r="L50" s="22">
        <v>3.7170000000000001</v>
      </c>
      <c r="M50" s="22">
        <v>275.62900000000002</v>
      </c>
      <c r="N50" s="22">
        <v>159.51700000000002</v>
      </c>
      <c r="O50" s="22">
        <v>490.01599999999996</v>
      </c>
      <c r="P50" s="22">
        <v>6.5520000000000005</v>
      </c>
    </row>
    <row r="51" spans="1:16" ht="20.100000000000001" customHeight="1" x14ac:dyDescent="0.3">
      <c r="A51" s="28">
        <v>2</v>
      </c>
      <c r="B51" s="84" t="s">
        <v>20</v>
      </c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</row>
    <row r="52" spans="1:16" s="52" customFormat="1" ht="30.6" customHeight="1" x14ac:dyDescent="0.3">
      <c r="A52" s="52">
        <v>2</v>
      </c>
      <c r="B52" s="53" t="s">
        <v>190</v>
      </c>
      <c r="C52" s="54" t="s">
        <v>174</v>
      </c>
      <c r="D52" s="55">
        <v>150</v>
      </c>
      <c r="E52" s="56">
        <v>13.71</v>
      </c>
      <c r="F52" s="56">
        <v>16.11</v>
      </c>
      <c r="G52" s="56">
        <v>46.62</v>
      </c>
      <c r="H52" s="56">
        <v>386.31000000000006</v>
      </c>
      <c r="I52" s="56">
        <v>110.69999999999999</v>
      </c>
      <c r="J52" s="56">
        <v>4.4999999999999998E-2</v>
      </c>
      <c r="K52" s="56">
        <v>4.4999999999999998E-2</v>
      </c>
      <c r="L52" s="56">
        <v>1.9350000000000001</v>
      </c>
      <c r="M52" s="56">
        <v>150.94499999999999</v>
      </c>
      <c r="N52" s="56">
        <v>19.395</v>
      </c>
      <c r="O52" s="56">
        <v>177.78</v>
      </c>
      <c r="P52" s="56">
        <v>1.8900000000000001</v>
      </c>
    </row>
    <row r="53" spans="1:16" ht="24" customHeight="1" x14ac:dyDescent="0.3">
      <c r="B53" s="53" t="s">
        <v>120</v>
      </c>
      <c r="C53" s="54" t="s">
        <v>121</v>
      </c>
      <c r="D53" s="55">
        <v>200</v>
      </c>
      <c r="E53" s="57">
        <v>0.12</v>
      </c>
      <c r="F53" s="57">
        <v>0.02</v>
      </c>
      <c r="G53" s="57">
        <v>15.4</v>
      </c>
      <c r="H53" s="57">
        <v>62.26</v>
      </c>
      <c r="I53" s="57">
        <v>0.2</v>
      </c>
      <c r="J53" s="57">
        <v>0</v>
      </c>
      <c r="K53" s="57">
        <v>2.56</v>
      </c>
      <c r="L53" s="57">
        <v>0.04</v>
      </c>
      <c r="M53" s="57">
        <v>6.08</v>
      </c>
      <c r="N53" s="57">
        <v>1.68</v>
      </c>
      <c r="O53" s="57">
        <v>3.06</v>
      </c>
      <c r="P53" s="57">
        <v>0.12</v>
      </c>
    </row>
    <row r="54" spans="1:16" ht="20.100000000000001" customHeight="1" x14ac:dyDescent="0.3">
      <c r="A54" s="28">
        <v>2</v>
      </c>
      <c r="B54" s="55"/>
      <c r="C54" s="76" t="s">
        <v>18</v>
      </c>
      <c r="D54" s="55">
        <v>350</v>
      </c>
      <c r="E54" s="22">
        <v>13.83</v>
      </c>
      <c r="F54" s="22">
        <v>16.13</v>
      </c>
      <c r="G54" s="22">
        <v>62.019999999999996</v>
      </c>
      <c r="H54" s="22">
        <v>448.57000000000005</v>
      </c>
      <c r="I54" s="22">
        <v>110.89999999999999</v>
      </c>
      <c r="J54" s="22">
        <v>4.4999999999999998E-2</v>
      </c>
      <c r="K54" s="22">
        <v>2.605</v>
      </c>
      <c r="L54" s="22">
        <v>1.9750000000000001</v>
      </c>
      <c r="M54" s="22">
        <v>157.02500000000001</v>
      </c>
      <c r="N54" s="22">
        <v>21.074999999999999</v>
      </c>
      <c r="O54" s="22">
        <v>180.84</v>
      </c>
      <c r="P54" s="22">
        <v>2.0100000000000002</v>
      </c>
    </row>
    <row r="55" spans="1:16" ht="20.100000000000001" customHeight="1" x14ac:dyDescent="0.3">
      <c r="A55" s="28">
        <v>2</v>
      </c>
      <c r="B55" s="29"/>
      <c r="C55" s="76" t="s">
        <v>22</v>
      </c>
      <c r="D55" s="75">
        <v>1815</v>
      </c>
      <c r="E55" s="22">
        <v>81.102000000000004</v>
      </c>
      <c r="F55" s="22">
        <v>73.740000000000009</v>
      </c>
      <c r="G55" s="22">
        <v>256.06900000000002</v>
      </c>
      <c r="H55" s="22">
        <v>2012.3439999999998</v>
      </c>
      <c r="I55" s="22">
        <v>608.44900000000007</v>
      </c>
      <c r="J55" s="22">
        <v>0.84250000000000003</v>
      </c>
      <c r="K55" s="22">
        <v>16.739000000000001</v>
      </c>
      <c r="L55" s="22">
        <v>9.7220000000000013</v>
      </c>
      <c r="M55" s="22">
        <v>619.78399999999999</v>
      </c>
      <c r="N55" s="22">
        <v>228.20200000000003</v>
      </c>
      <c r="O55" s="22">
        <v>1045.2260000000001</v>
      </c>
      <c r="P55" s="22">
        <v>13.637</v>
      </c>
    </row>
    <row r="56" spans="1:16" ht="16.2" customHeight="1" x14ac:dyDescent="0.3">
      <c r="B56" s="48"/>
      <c r="C56" s="49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</row>
    <row r="57" spans="1:16" ht="20.100000000000001" customHeight="1" x14ac:dyDescent="0.3">
      <c r="B57" s="45" t="s">
        <v>94</v>
      </c>
      <c r="C57" s="44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</row>
    <row r="58" spans="1:16" ht="20.100000000000001" customHeight="1" x14ac:dyDescent="0.3">
      <c r="B58" s="45" t="s">
        <v>92</v>
      </c>
      <c r="C58" s="44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</row>
    <row r="59" spans="1:16" ht="20.100000000000001" customHeight="1" x14ac:dyDescent="0.3">
      <c r="B59" s="45" t="s">
        <v>263</v>
      </c>
      <c r="C59" s="44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</row>
    <row r="60" spans="1:16" ht="18" customHeight="1" x14ac:dyDescent="0.3">
      <c r="B60" s="48"/>
      <c r="C60" s="49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</row>
    <row r="61" spans="1:16" ht="42.75" customHeight="1" x14ac:dyDescent="0.3">
      <c r="B61" s="84" t="s">
        <v>0</v>
      </c>
      <c r="C61" s="86" t="s">
        <v>1</v>
      </c>
      <c r="D61" s="84" t="s">
        <v>2</v>
      </c>
      <c r="E61" s="84" t="s">
        <v>3</v>
      </c>
      <c r="F61" s="84"/>
      <c r="G61" s="84"/>
      <c r="H61" s="84" t="s">
        <v>4</v>
      </c>
      <c r="I61" s="84" t="s">
        <v>5</v>
      </c>
      <c r="J61" s="84"/>
      <c r="K61" s="84"/>
      <c r="L61" s="84"/>
      <c r="M61" s="84" t="s">
        <v>6</v>
      </c>
      <c r="N61" s="84"/>
      <c r="O61" s="84"/>
      <c r="P61" s="84"/>
    </row>
    <row r="62" spans="1:16" ht="29.4" customHeight="1" x14ac:dyDescent="0.3">
      <c r="B62" s="84"/>
      <c r="C62" s="86"/>
      <c r="D62" s="84"/>
      <c r="E62" s="75" t="s">
        <v>7</v>
      </c>
      <c r="F62" s="75" t="s">
        <v>8</v>
      </c>
      <c r="G62" s="75" t="s">
        <v>9</v>
      </c>
      <c r="H62" s="84"/>
      <c r="I62" s="75" t="s">
        <v>11</v>
      </c>
      <c r="J62" s="75" t="s">
        <v>99</v>
      </c>
      <c r="K62" s="75" t="s">
        <v>10</v>
      </c>
      <c r="L62" s="75" t="s">
        <v>12</v>
      </c>
      <c r="M62" s="75" t="s">
        <v>13</v>
      </c>
      <c r="N62" s="75" t="s">
        <v>15</v>
      </c>
      <c r="O62" s="75" t="s">
        <v>100</v>
      </c>
      <c r="P62" s="75" t="s">
        <v>16</v>
      </c>
    </row>
    <row r="63" spans="1:16" ht="15.6" customHeight="1" x14ac:dyDescent="0.3">
      <c r="A63" s="28">
        <v>3</v>
      </c>
      <c r="B63" s="84" t="s">
        <v>17</v>
      </c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</row>
    <row r="64" spans="1:16" ht="21.6" customHeight="1" x14ac:dyDescent="0.3">
      <c r="A64" s="28">
        <v>3</v>
      </c>
      <c r="B64" s="75" t="s">
        <v>122</v>
      </c>
      <c r="C64" s="76" t="s">
        <v>123</v>
      </c>
      <c r="D64" s="75">
        <v>250</v>
      </c>
      <c r="E64" s="58">
        <v>7.25</v>
      </c>
      <c r="F64" s="58">
        <v>3.75</v>
      </c>
      <c r="G64" s="58">
        <v>40.25</v>
      </c>
      <c r="H64" s="58">
        <v>224.89999999999998</v>
      </c>
      <c r="I64" s="58">
        <v>17.600000000000001</v>
      </c>
      <c r="J64" s="58">
        <v>0.125</v>
      </c>
      <c r="K64" s="58">
        <v>0.67500000000000004</v>
      </c>
      <c r="L64" s="58">
        <v>0.15</v>
      </c>
      <c r="M64" s="58">
        <v>144.75</v>
      </c>
      <c r="N64" s="58">
        <v>42.25</v>
      </c>
      <c r="O64" s="58">
        <v>177.5</v>
      </c>
      <c r="P64" s="58">
        <v>0.875</v>
      </c>
    </row>
    <row r="65" spans="1:16" x14ac:dyDescent="0.3">
      <c r="B65" s="75" t="s">
        <v>155</v>
      </c>
      <c r="C65" s="76" t="s">
        <v>156</v>
      </c>
      <c r="D65" s="75">
        <v>40</v>
      </c>
      <c r="E65" s="58">
        <v>3</v>
      </c>
      <c r="F65" s="58">
        <v>1.1599999999999999</v>
      </c>
      <c r="G65" s="58">
        <v>20.560000000000002</v>
      </c>
      <c r="H65" s="58">
        <v>104.68</v>
      </c>
      <c r="I65" s="58">
        <v>0</v>
      </c>
      <c r="J65" s="58">
        <v>1.2E-2</v>
      </c>
      <c r="K65" s="58">
        <v>0</v>
      </c>
      <c r="L65" s="58">
        <v>0.68</v>
      </c>
      <c r="M65" s="58">
        <v>7.6000000000000005</v>
      </c>
      <c r="N65" s="58">
        <v>5.2</v>
      </c>
      <c r="O65" s="58">
        <v>26</v>
      </c>
      <c r="P65" s="58">
        <v>0.48</v>
      </c>
    </row>
    <row r="66" spans="1:16" ht="15.6" customHeight="1" x14ac:dyDescent="0.3">
      <c r="B66" s="75" t="s">
        <v>162</v>
      </c>
      <c r="C66" s="76" t="s">
        <v>163</v>
      </c>
      <c r="D66" s="75">
        <v>20</v>
      </c>
      <c r="E66" s="59">
        <v>4.3600000000000003</v>
      </c>
      <c r="F66" s="58">
        <v>5.2</v>
      </c>
      <c r="G66" s="58">
        <v>0</v>
      </c>
      <c r="H66" s="58">
        <v>64.239999999999995</v>
      </c>
      <c r="I66" s="58">
        <v>31.200000000000003</v>
      </c>
      <c r="J66" s="58">
        <v>6.0000000000000001E-3</v>
      </c>
      <c r="K66" s="58">
        <v>5.6000000000000008E-2</v>
      </c>
      <c r="L66" s="58">
        <v>0.1</v>
      </c>
      <c r="M66" s="58">
        <v>154.88</v>
      </c>
      <c r="N66" s="58">
        <v>6.09</v>
      </c>
      <c r="O66" s="58">
        <v>87</v>
      </c>
      <c r="P66" s="58">
        <v>0.17400000000000002</v>
      </c>
    </row>
    <row r="67" spans="1:16" ht="15.6" customHeight="1" x14ac:dyDescent="0.3">
      <c r="B67" s="75"/>
      <c r="C67" s="76" t="s">
        <v>169</v>
      </c>
      <c r="D67" s="75">
        <v>40</v>
      </c>
      <c r="E67" s="59">
        <v>2.52</v>
      </c>
      <c r="F67" s="59">
        <v>0.84000000000000008</v>
      </c>
      <c r="G67" s="59">
        <v>30.200000000000003</v>
      </c>
      <c r="H67" s="59">
        <v>138.44000000000003</v>
      </c>
      <c r="I67" s="59">
        <v>0</v>
      </c>
      <c r="J67" s="59">
        <v>3.2000000000000001E-2</v>
      </c>
      <c r="K67" s="59">
        <v>0</v>
      </c>
      <c r="L67" s="59">
        <v>0.60000000000000009</v>
      </c>
      <c r="M67" s="59">
        <v>4.8000000000000007</v>
      </c>
      <c r="N67" s="59">
        <v>4</v>
      </c>
      <c r="O67" s="59">
        <v>21.200000000000003</v>
      </c>
      <c r="P67" s="59">
        <v>0.36000000000000004</v>
      </c>
    </row>
    <row r="68" spans="1:16" ht="20.100000000000001" customHeight="1" x14ac:dyDescent="0.3">
      <c r="A68" s="28">
        <v>3</v>
      </c>
      <c r="B68" s="22" t="s">
        <v>134</v>
      </c>
      <c r="C68" s="76" t="s">
        <v>135</v>
      </c>
      <c r="D68" s="75">
        <v>200</v>
      </c>
      <c r="E68" s="59">
        <v>3.94</v>
      </c>
      <c r="F68" s="58">
        <v>3.06</v>
      </c>
      <c r="G68" s="58">
        <v>16.34</v>
      </c>
      <c r="H68" s="58">
        <v>108.66</v>
      </c>
      <c r="I68" s="58">
        <v>16.28</v>
      </c>
      <c r="J68" s="58">
        <v>0.02</v>
      </c>
      <c r="K68" s="58">
        <v>0.64</v>
      </c>
      <c r="L68" s="58">
        <v>0</v>
      </c>
      <c r="M68" s="58">
        <v>130.56</v>
      </c>
      <c r="N68" s="58">
        <v>24.96</v>
      </c>
      <c r="O68" s="58">
        <v>111.7</v>
      </c>
      <c r="P68" s="58">
        <v>0.66</v>
      </c>
    </row>
    <row r="69" spans="1:16" ht="17.399999999999999" customHeight="1" x14ac:dyDescent="0.3">
      <c r="A69" s="28">
        <v>3</v>
      </c>
      <c r="B69" s="75"/>
      <c r="C69" s="76" t="s">
        <v>18</v>
      </c>
      <c r="D69" s="75">
        <v>550</v>
      </c>
      <c r="E69" s="60">
        <v>21.07</v>
      </c>
      <c r="F69" s="60">
        <v>14.01</v>
      </c>
      <c r="G69" s="60">
        <v>107.35000000000001</v>
      </c>
      <c r="H69" s="60">
        <v>640.91999999999996</v>
      </c>
      <c r="I69" s="60">
        <v>65.080000000000013</v>
      </c>
      <c r="J69" s="60">
        <v>0.19500000000000001</v>
      </c>
      <c r="K69" s="60">
        <v>1.371</v>
      </c>
      <c r="L69" s="60">
        <v>1.5300000000000002</v>
      </c>
      <c r="M69" s="60">
        <v>442.59000000000003</v>
      </c>
      <c r="N69" s="60">
        <v>82.5</v>
      </c>
      <c r="O69" s="60">
        <v>423.4</v>
      </c>
      <c r="P69" s="60">
        <v>2.5489999999999999</v>
      </c>
    </row>
    <row r="70" spans="1:16" ht="21" customHeight="1" x14ac:dyDescent="0.3">
      <c r="A70" s="28">
        <v>3</v>
      </c>
      <c r="B70" s="84" t="s">
        <v>19</v>
      </c>
      <c r="C70" s="84"/>
      <c r="D70" s="84"/>
      <c r="E70" s="84"/>
      <c r="F70" s="84"/>
      <c r="G70" s="84"/>
      <c r="H70" s="84"/>
      <c r="I70" s="84"/>
      <c r="J70" s="84"/>
      <c r="K70" s="84"/>
      <c r="L70" s="84"/>
      <c r="M70" s="84"/>
      <c r="N70" s="84"/>
      <c r="O70" s="84"/>
      <c r="P70" s="84"/>
    </row>
    <row r="71" spans="1:16" ht="29.4" customHeight="1" x14ac:dyDescent="0.3">
      <c r="A71" s="28">
        <v>3</v>
      </c>
      <c r="B71" s="75" t="s">
        <v>184</v>
      </c>
      <c r="C71" s="76" t="s">
        <v>228</v>
      </c>
      <c r="D71" s="75">
        <v>100</v>
      </c>
      <c r="E71" s="46">
        <v>2.5319999999999996</v>
      </c>
      <c r="F71" s="46">
        <v>5.573999999999999</v>
      </c>
      <c r="G71" s="46">
        <v>15.222</v>
      </c>
      <c r="H71" s="46">
        <v>121.16999999999999</v>
      </c>
      <c r="I71" s="46">
        <v>34.607999999999997</v>
      </c>
      <c r="J71" s="46">
        <v>4.8000000000000001E-2</v>
      </c>
      <c r="K71" s="46">
        <v>4.2</v>
      </c>
      <c r="L71" s="46">
        <v>1.1579999999999999</v>
      </c>
      <c r="M71" s="46">
        <v>12.54</v>
      </c>
      <c r="N71" s="46">
        <v>10.907999999999999</v>
      </c>
      <c r="O71" s="46">
        <v>27.366</v>
      </c>
      <c r="P71" s="46">
        <v>0.6</v>
      </c>
    </row>
    <row r="72" spans="1:16" ht="25.2" customHeight="1" x14ac:dyDescent="0.3">
      <c r="B72" s="75" t="s">
        <v>146</v>
      </c>
      <c r="C72" s="76" t="s">
        <v>253</v>
      </c>
      <c r="D72" s="75" t="s">
        <v>258</v>
      </c>
      <c r="E72" s="46">
        <v>1.865</v>
      </c>
      <c r="F72" s="46">
        <v>5.87</v>
      </c>
      <c r="G72" s="46">
        <v>10.53</v>
      </c>
      <c r="H72" s="46">
        <v>102.41</v>
      </c>
      <c r="I72" s="46">
        <v>254.31999999999996</v>
      </c>
      <c r="J72" s="46">
        <v>2.5000000000000001E-2</v>
      </c>
      <c r="K72" s="46">
        <v>7.75</v>
      </c>
      <c r="L72" s="46">
        <v>0.68</v>
      </c>
      <c r="M72" s="46">
        <v>37.585000000000001</v>
      </c>
      <c r="N72" s="46">
        <v>23.33</v>
      </c>
      <c r="O72" s="46">
        <v>47.395000000000003</v>
      </c>
      <c r="P72" s="46">
        <v>0.94500000000000006</v>
      </c>
    </row>
    <row r="73" spans="1:16" ht="18" customHeight="1" x14ac:dyDescent="0.3">
      <c r="B73" s="22" t="s">
        <v>142</v>
      </c>
      <c r="C73" s="76" t="s">
        <v>143</v>
      </c>
      <c r="D73" s="75">
        <v>200</v>
      </c>
      <c r="E73" s="46">
        <v>12.81</v>
      </c>
      <c r="F73" s="46">
        <v>15.9</v>
      </c>
      <c r="G73" s="46">
        <v>36.9</v>
      </c>
      <c r="H73" s="46">
        <v>341.94</v>
      </c>
      <c r="I73" s="46">
        <v>108.9</v>
      </c>
      <c r="J73" s="46">
        <v>0.28999999999999998</v>
      </c>
      <c r="K73" s="46">
        <v>0.91</v>
      </c>
      <c r="L73" s="46">
        <v>1.29</v>
      </c>
      <c r="M73" s="46">
        <v>15.01</v>
      </c>
      <c r="N73" s="46">
        <v>13.81</v>
      </c>
      <c r="O73" s="46">
        <v>138.5</v>
      </c>
      <c r="P73" s="46">
        <v>1.85</v>
      </c>
    </row>
    <row r="74" spans="1:16" ht="18" customHeight="1" x14ac:dyDescent="0.3">
      <c r="B74" s="22" t="s">
        <v>132</v>
      </c>
      <c r="C74" s="76" t="s">
        <v>133</v>
      </c>
      <c r="D74" s="75">
        <v>200</v>
      </c>
      <c r="E74" s="29">
        <v>0.18</v>
      </c>
      <c r="F74" s="29">
        <v>0.08</v>
      </c>
      <c r="G74" s="29">
        <v>16.3</v>
      </c>
      <c r="H74" s="29">
        <v>66.64</v>
      </c>
      <c r="I74" s="29">
        <v>2.04</v>
      </c>
      <c r="J74" s="29">
        <v>0</v>
      </c>
      <c r="K74" s="29">
        <v>16</v>
      </c>
      <c r="L74" s="29">
        <v>0</v>
      </c>
      <c r="M74" s="29">
        <v>6.78</v>
      </c>
      <c r="N74" s="29">
        <v>5.4</v>
      </c>
      <c r="O74" s="29">
        <v>5.74</v>
      </c>
      <c r="P74" s="29">
        <v>0.28000000000000003</v>
      </c>
    </row>
    <row r="75" spans="1:16" ht="14.4" customHeight="1" x14ac:dyDescent="0.3">
      <c r="B75" s="75" t="s">
        <v>151</v>
      </c>
      <c r="C75" s="76" t="s">
        <v>152</v>
      </c>
      <c r="D75" s="75">
        <v>40</v>
      </c>
      <c r="E75" s="29">
        <v>3.04</v>
      </c>
      <c r="F75" s="29">
        <v>0.32000000000000006</v>
      </c>
      <c r="G75" s="29">
        <v>19.680000000000003</v>
      </c>
      <c r="H75" s="29">
        <v>93.76</v>
      </c>
      <c r="I75" s="29">
        <v>0</v>
      </c>
      <c r="J75" s="29">
        <v>4.4000000000000004E-2</v>
      </c>
      <c r="K75" s="29">
        <v>0</v>
      </c>
      <c r="L75" s="29">
        <v>0.48</v>
      </c>
      <c r="M75" s="29">
        <v>8</v>
      </c>
      <c r="N75" s="29">
        <v>5.6000000000000005</v>
      </c>
      <c r="O75" s="29">
        <v>26</v>
      </c>
      <c r="P75" s="29">
        <v>0.44000000000000006</v>
      </c>
    </row>
    <row r="76" spans="1:16" ht="15" customHeight="1" x14ac:dyDescent="0.3">
      <c r="B76" s="75" t="s">
        <v>153</v>
      </c>
      <c r="C76" s="76" t="s">
        <v>154</v>
      </c>
      <c r="D76" s="75">
        <v>50</v>
      </c>
      <c r="E76" s="29">
        <v>2.8</v>
      </c>
      <c r="F76" s="29">
        <v>0.55000000000000004</v>
      </c>
      <c r="G76" s="29">
        <v>29.7</v>
      </c>
      <c r="H76" s="29">
        <v>134.94999999999999</v>
      </c>
      <c r="I76" s="29">
        <v>0</v>
      </c>
      <c r="J76" s="29">
        <v>0.2</v>
      </c>
      <c r="K76" s="29">
        <v>0</v>
      </c>
      <c r="L76" s="29">
        <v>0.45</v>
      </c>
      <c r="M76" s="29">
        <v>11.5</v>
      </c>
      <c r="N76" s="29">
        <v>12.5</v>
      </c>
      <c r="O76" s="29">
        <v>53</v>
      </c>
      <c r="P76" s="29">
        <v>1.55</v>
      </c>
    </row>
    <row r="77" spans="1:16" ht="18" customHeight="1" x14ac:dyDescent="0.3">
      <c r="A77" s="28">
        <v>3</v>
      </c>
      <c r="B77" s="75"/>
      <c r="C77" s="76" t="s">
        <v>18</v>
      </c>
      <c r="D77" s="75">
        <v>850</v>
      </c>
      <c r="E77" s="22">
        <v>23.227</v>
      </c>
      <c r="F77" s="22">
        <v>28.294</v>
      </c>
      <c r="G77" s="22">
        <v>128.33199999999999</v>
      </c>
      <c r="H77" s="22">
        <v>860.86999999999989</v>
      </c>
      <c r="I77" s="22">
        <v>399.86799999999999</v>
      </c>
      <c r="J77" s="22">
        <v>0.60699999999999998</v>
      </c>
      <c r="K77" s="22">
        <v>28.86</v>
      </c>
      <c r="L77" s="22">
        <v>4.0579999999999998</v>
      </c>
      <c r="M77" s="22">
        <v>91.415000000000006</v>
      </c>
      <c r="N77" s="22">
        <v>71.548000000000002</v>
      </c>
      <c r="O77" s="22">
        <v>298.00099999999998</v>
      </c>
      <c r="P77" s="22">
        <v>5.665</v>
      </c>
    </row>
    <row r="78" spans="1:16" ht="15" customHeight="1" x14ac:dyDescent="0.3">
      <c r="A78" s="28">
        <v>3</v>
      </c>
      <c r="B78" s="84" t="s">
        <v>20</v>
      </c>
      <c r="C78" s="84"/>
      <c r="D78" s="84"/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</row>
    <row r="79" spans="1:16" ht="15" customHeight="1" x14ac:dyDescent="0.3">
      <c r="B79" s="75"/>
      <c r="C79" s="76" t="s">
        <v>167</v>
      </c>
      <c r="D79" s="75">
        <v>65</v>
      </c>
      <c r="E79" s="46">
        <v>4.2250000000000005</v>
      </c>
      <c r="F79" s="46">
        <v>3.9000000000000004</v>
      </c>
      <c r="G79" s="46">
        <v>33.15</v>
      </c>
      <c r="H79" s="46">
        <v>184.6</v>
      </c>
      <c r="I79" s="46">
        <v>11.700000000000001</v>
      </c>
      <c r="J79" s="46">
        <v>7.1500000000000008E-2</v>
      </c>
      <c r="K79" s="46">
        <v>0</v>
      </c>
      <c r="L79" s="46">
        <v>2.6</v>
      </c>
      <c r="M79" s="46">
        <v>20.150000000000002</v>
      </c>
      <c r="N79" s="46">
        <v>8.4500000000000011</v>
      </c>
      <c r="O79" s="46">
        <v>57.85</v>
      </c>
      <c r="P79" s="46">
        <v>0.84500000000000008</v>
      </c>
    </row>
    <row r="80" spans="1:16" ht="15" customHeight="1" x14ac:dyDescent="0.3">
      <c r="B80" s="75" t="s">
        <v>159</v>
      </c>
      <c r="C80" s="76" t="s">
        <v>160</v>
      </c>
      <c r="D80" s="75">
        <v>100</v>
      </c>
      <c r="E80" s="46">
        <v>1.1499999999999999</v>
      </c>
      <c r="F80" s="46">
        <v>4.49</v>
      </c>
      <c r="G80" s="46">
        <v>11.04</v>
      </c>
      <c r="H80" s="46">
        <v>89.17</v>
      </c>
      <c r="I80" s="46">
        <v>1152</v>
      </c>
      <c r="J80" s="46">
        <v>0.04</v>
      </c>
      <c r="K80" s="46">
        <v>1.92</v>
      </c>
      <c r="L80" s="46">
        <v>0.84</v>
      </c>
      <c r="M80" s="46">
        <v>22.96</v>
      </c>
      <c r="N80" s="46">
        <v>31.74</v>
      </c>
      <c r="O80" s="46">
        <v>46.02</v>
      </c>
      <c r="P80" s="46">
        <v>0.6</v>
      </c>
    </row>
    <row r="81" spans="1:16" ht="18" customHeight="1" x14ac:dyDescent="0.3">
      <c r="A81" s="28">
        <v>3</v>
      </c>
      <c r="B81" s="75" t="s">
        <v>115</v>
      </c>
      <c r="C81" s="76" t="s">
        <v>201</v>
      </c>
      <c r="D81" s="75">
        <v>200</v>
      </c>
      <c r="E81" s="46">
        <v>3.5999999999999997E-2</v>
      </c>
      <c r="F81" s="46">
        <v>0.12</v>
      </c>
      <c r="G81" s="46">
        <v>4.5419999999999998</v>
      </c>
      <c r="H81" s="46">
        <v>18.419999999999998</v>
      </c>
      <c r="I81" s="46">
        <v>0.06</v>
      </c>
      <c r="J81" s="46">
        <v>0</v>
      </c>
      <c r="K81" s="46">
        <v>1.1759999999999999</v>
      </c>
      <c r="L81" s="46">
        <v>6.0000000000000001E-3</v>
      </c>
      <c r="M81" s="46">
        <v>0.97199999999999998</v>
      </c>
      <c r="N81" s="46">
        <v>0.70199999999999996</v>
      </c>
      <c r="O81" s="46">
        <v>1.3080000000000001</v>
      </c>
      <c r="P81" s="46">
        <v>0.14399999999999999</v>
      </c>
    </row>
    <row r="82" spans="1:16" ht="14.4" customHeight="1" x14ac:dyDescent="0.3">
      <c r="A82" s="28">
        <v>3</v>
      </c>
      <c r="B82" s="75"/>
      <c r="C82" s="76" t="s">
        <v>18</v>
      </c>
      <c r="D82" s="75">
        <v>365</v>
      </c>
      <c r="E82" s="22">
        <v>5.4109999999999996</v>
      </c>
      <c r="F82" s="22">
        <v>8.5100000000000016</v>
      </c>
      <c r="G82" s="22">
        <v>48.731999999999999</v>
      </c>
      <c r="H82" s="22">
        <v>292.19</v>
      </c>
      <c r="I82" s="22">
        <v>1163.76</v>
      </c>
      <c r="J82" s="22">
        <v>0.11150000000000002</v>
      </c>
      <c r="K82" s="22">
        <v>3.0960000000000001</v>
      </c>
      <c r="L82" s="22">
        <v>3.4459999999999997</v>
      </c>
      <c r="M82" s="22">
        <v>44.082000000000008</v>
      </c>
      <c r="N82" s="22">
        <v>40.891999999999996</v>
      </c>
      <c r="O82" s="22">
        <v>105.178</v>
      </c>
      <c r="P82" s="22">
        <v>1.589</v>
      </c>
    </row>
    <row r="83" spans="1:16" ht="15.6" customHeight="1" x14ac:dyDescent="0.3">
      <c r="A83" s="28">
        <v>3</v>
      </c>
      <c r="B83" s="75"/>
      <c r="C83" s="76" t="s">
        <v>23</v>
      </c>
      <c r="D83" s="75">
        <v>1765</v>
      </c>
      <c r="E83" s="22">
        <v>49.707999999999998</v>
      </c>
      <c r="F83" s="22">
        <v>50.814</v>
      </c>
      <c r="G83" s="22">
        <v>284.41399999999999</v>
      </c>
      <c r="H83" s="22">
        <v>1793.98</v>
      </c>
      <c r="I83" s="22">
        <v>1628.7079999999999</v>
      </c>
      <c r="J83" s="22">
        <v>0.91349999999999998</v>
      </c>
      <c r="K83" s="22">
        <v>33.326999999999998</v>
      </c>
      <c r="L83" s="22">
        <v>9.0339999999999989</v>
      </c>
      <c r="M83" s="22">
        <v>578.08699999999999</v>
      </c>
      <c r="N83" s="22">
        <v>194.94</v>
      </c>
      <c r="O83" s="22">
        <v>826.57899999999995</v>
      </c>
      <c r="P83" s="22">
        <v>9.802999999999999</v>
      </c>
    </row>
    <row r="84" spans="1:16" ht="15" customHeight="1" x14ac:dyDescent="0.3">
      <c r="B84" s="48"/>
      <c r="C84" s="49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</row>
    <row r="85" spans="1:16" ht="20.100000000000001" customHeight="1" x14ac:dyDescent="0.3">
      <c r="B85" s="45" t="s">
        <v>95</v>
      </c>
      <c r="C85" s="44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</row>
    <row r="86" spans="1:16" ht="20.100000000000001" customHeight="1" x14ac:dyDescent="0.3">
      <c r="B86" s="45" t="s">
        <v>92</v>
      </c>
      <c r="C86" s="44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</row>
    <row r="87" spans="1:16" ht="20.100000000000001" customHeight="1" x14ac:dyDescent="0.3">
      <c r="B87" s="45" t="s">
        <v>263</v>
      </c>
      <c r="C87" s="44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</row>
    <row r="88" spans="1:16" ht="20.100000000000001" customHeight="1" x14ac:dyDescent="0.3">
      <c r="B88" s="48"/>
      <c r="C88" s="49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</row>
    <row r="89" spans="1:16" ht="39.75" customHeight="1" x14ac:dyDescent="0.3">
      <c r="B89" s="84" t="s">
        <v>0</v>
      </c>
      <c r="C89" s="86" t="s">
        <v>1</v>
      </c>
      <c r="D89" s="84" t="s">
        <v>2</v>
      </c>
      <c r="E89" s="84" t="s">
        <v>3</v>
      </c>
      <c r="F89" s="84"/>
      <c r="G89" s="84"/>
      <c r="H89" s="84" t="s">
        <v>4</v>
      </c>
      <c r="I89" s="84" t="s">
        <v>5</v>
      </c>
      <c r="J89" s="84"/>
      <c r="K89" s="84"/>
      <c r="L89" s="84"/>
      <c r="M89" s="84" t="s">
        <v>6</v>
      </c>
      <c r="N89" s="84"/>
      <c r="O89" s="84"/>
      <c r="P89" s="84"/>
    </row>
    <row r="90" spans="1:16" ht="33" customHeight="1" x14ac:dyDescent="0.3">
      <c r="B90" s="84"/>
      <c r="C90" s="86"/>
      <c r="D90" s="84"/>
      <c r="E90" s="75" t="s">
        <v>7</v>
      </c>
      <c r="F90" s="75" t="s">
        <v>8</v>
      </c>
      <c r="G90" s="75" t="s">
        <v>9</v>
      </c>
      <c r="H90" s="84"/>
      <c r="I90" s="75" t="s">
        <v>11</v>
      </c>
      <c r="J90" s="75" t="s">
        <v>99</v>
      </c>
      <c r="K90" s="75" t="s">
        <v>10</v>
      </c>
      <c r="L90" s="75" t="s">
        <v>12</v>
      </c>
      <c r="M90" s="75" t="s">
        <v>13</v>
      </c>
      <c r="N90" s="75" t="s">
        <v>15</v>
      </c>
      <c r="O90" s="75" t="s">
        <v>100</v>
      </c>
      <c r="P90" s="75" t="s">
        <v>16</v>
      </c>
    </row>
    <row r="91" spans="1:16" ht="15" customHeight="1" x14ac:dyDescent="0.3">
      <c r="A91" s="28">
        <v>4</v>
      </c>
      <c r="B91" s="84" t="s">
        <v>17</v>
      </c>
      <c r="C91" s="84"/>
      <c r="D91" s="84"/>
      <c r="E91" s="84"/>
      <c r="F91" s="84"/>
      <c r="G91" s="84"/>
      <c r="H91" s="84"/>
      <c r="I91" s="84"/>
      <c r="J91" s="84"/>
      <c r="K91" s="84"/>
      <c r="L91" s="84"/>
      <c r="M91" s="84"/>
      <c r="N91" s="84"/>
      <c r="O91" s="84"/>
      <c r="P91" s="84"/>
    </row>
    <row r="92" spans="1:16" ht="29.4" customHeight="1" x14ac:dyDescent="0.3">
      <c r="A92" s="28">
        <v>4</v>
      </c>
      <c r="B92" s="75" t="s">
        <v>112</v>
      </c>
      <c r="C92" s="76" t="s">
        <v>113</v>
      </c>
      <c r="D92" s="75">
        <v>120</v>
      </c>
      <c r="E92" s="46">
        <v>16.152000000000001</v>
      </c>
      <c r="F92" s="46">
        <v>18.108000000000001</v>
      </c>
      <c r="G92" s="46">
        <v>12.011999999999999</v>
      </c>
      <c r="H92" s="46">
        <v>275.64</v>
      </c>
      <c r="I92" s="46">
        <v>330.06</v>
      </c>
      <c r="J92" s="46">
        <v>0.192</v>
      </c>
      <c r="K92" s="46">
        <v>3.024</v>
      </c>
      <c r="L92" s="46">
        <v>1.44</v>
      </c>
      <c r="M92" s="46">
        <v>28.344000000000001</v>
      </c>
      <c r="N92" s="46">
        <v>48.647999999999996</v>
      </c>
      <c r="O92" s="46">
        <v>176.62799999999999</v>
      </c>
      <c r="P92" s="46">
        <v>1.752</v>
      </c>
    </row>
    <row r="93" spans="1:16" ht="24" customHeight="1" x14ac:dyDescent="0.3">
      <c r="B93" s="75" t="s">
        <v>114</v>
      </c>
      <c r="C93" s="76" t="s">
        <v>229</v>
      </c>
      <c r="D93" s="75">
        <v>40</v>
      </c>
      <c r="E93" s="46">
        <v>0.27999999999999997</v>
      </c>
      <c r="F93" s="46">
        <v>4.0000000000000008E-2</v>
      </c>
      <c r="G93" s="46">
        <v>0.76</v>
      </c>
      <c r="H93" s="46">
        <v>4.5200000000000005</v>
      </c>
      <c r="I93" s="46">
        <v>0</v>
      </c>
      <c r="J93" s="46">
        <v>0.12</v>
      </c>
      <c r="K93" s="46">
        <v>2.8000000000000003</v>
      </c>
      <c r="L93" s="46">
        <v>4.0000000000000008E-2</v>
      </c>
      <c r="M93" s="46">
        <v>6.8000000000000007</v>
      </c>
      <c r="N93" s="46">
        <v>5.6000000000000005</v>
      </c>
      <c r="O93" s="46">
        <v>12</v>
      </c>
      <c r="P93" s="46">
        <v>0.2</v>
      </c>
    </row>
    <row r="94" spans="1:16" ht="19.8" customHeight="1" x14ac:dyDescent="0.3">
      <c r="B94" s="75" t="s">
        <v>151</v>
      </c>
      <c r="C94" s="76" t="s">
        <v>152</v>
      </c>
      <c r="D94" s="75">
        <v>40</v>
      </c>
      <c r="E94" s="46">
        <v>3.04</v>
      </c>
      <c r="F94" s="46">
        <v>0.32000000000000006</v>
      </c>
      <c r="G94" s="46">
        <v>19.680000000000003</v>
      </c>
      <c r="H94" s="46">
        <v>93.76</v>
      </c>
      <c r="I94" s="46">
        <v>0</v>
      </c>
      <c r="J94" s="46">
        <v>4.4000000000000004E-2</v>
      </c>
      <c r="K94" s="46">
        <v>0</v>
      </c>
      <c r="L94" s="46">
        <v>0.48</v>
      </c>
      <c r="M94" s="46">
        <v>8</v>
      </c>
      <c r="N94" s="46">
        <v>5.6000000000000005</v>
      </c>
      <c r="O94" s="46">
        <v>26</v>
      </c>
      <c r="P94" s="46">
        <v>0.44000000000000006</v>
      </c>
    </row>
    <row r="95" spans="1:16" ht="17.399999999999999" customHeight="1" x14ac:dyDescent="0.3">
      <c r="B95" s="75"/>
      <c r="C95" s="76" t="s">
        <v>168</v>
      </c>
      <c r="D95" s="75">
        <v>200</v>
      </c>
      <c r="E95" s="46">
        <v>3.2</v>
      </c>
      <c r="F95" s="46">
        <v>1</v>
      </c>
      <c r="G95" s="46">
        <v>42</v>
      </c>
      <c r="H95" s="46">
        <v>189.8</v>
      </c>
      <c r="I95" s="46">
        <v>0</v>
      </c>
      <c r="J95" s="46">
        <v>0.08</v>
      </c>
      <c r="K95" s="46">
        <v>20</v>
      </c>
      <c r="L95" s="46">
        <v>0.8</v>
      </c>
      <c r="M95" s="46">
        <v>16</v>
      </c>
      <c r="N95" s="46">
        <v>84</v>
      </c>
      <c r="O95" s="46">
        <v>56</v>
      </c>
      <c r="P95" s="29">
        <v>0.12</v>
      </c>
    </row>
    <row r="96" spans="1:16" ht="21.6" customHeight="1" x14ac:dyDescent="0.3">
      <c r="B96" s="22" t="s">
        <v>103</v>
      </c>
      <c r="C96" s="76" t="s">
        <v>104</v>
      </c>
      <c r="D96" s="75">
        <v>200</v>
      </c>
      <c r="E96" s="46">
        <v>0.18</v>
      </c>
      <c r="F96" s="46">
        <v>0.04</v>
      </c>
      <c r="G96" s="46">
        <v>15.04</v>
      </c>
      <c r="H96" s="46">
        <v>61.24</v>
      </c>
      <c r="I96" s="46">
        <v>0.04</v>
      </c>
      <c r="J96" s="46">
        <v>0</v>
      </c>
      <c r="K96" s="46">
        <v>0.04</v>
      </c>
      <c r="L96" s="46">
        <v>0</v>
      </c>
      <c r="M96" s="46">
        <v>4.8</v>
      </c>
      <c r="N96" s="46">
        <v>3.82</v>
      </c>
      <c r="O96" s="46">
        <v>7.18</v>
      </c>
      <c r="P96" s="46">
        <v>0.76</v>
      </c>
    </row>
    <row r="97" spans="1:16" ht="18.600000000000001" customHeight="1" x14ac:dyDescent="0.3">
      <c r="A97" s="28">
        <v>4</v>
      </c>
      <c r="B97" s="75"/>
      <c r="C97" s="76" t="s">
        <v>18</v>
      </c>
      <c r="D97" s="75">
        <v>600</v>
      </c>
      <c r="E97" s="22">
        <v>22.852</v>
      </c>
      <c r="F97" s="22">
        <v>19.507999999999999</v>
      </c>
      <c r="G97" s="22">
        <v>89.49199999999999</v>
      </c>
      <c r="H97" s="22">
        <v>624.96</v>
      </c>
      <c r="I97" s="22">
        <v>330.1</v>
      </c>
      <c r="J97" s="22">
        <v>0.436</v>
      </c>
      <c r="K97" s="22">
        <v>25.863999999999997</v>
      </c>
      <c r="L97" s="22">
        <v>2.76</v>
      </c>
      <c r="M97" s="22">
        <v>63.944000000000003</v>
      </c>
      <c r="N97" s="22">
        <v>147.66800000000001</v>
      </c>
      <c r="O97" s="22">
        <v>277.80799999999999</v>
      </c>
      <c r="P97" s="22">
        <v>3.2720000000000002</v>
      </c>
    </row>
    <row r="98" spans="1:16" ht="15" customHeight="1" x14ac:dyDescent="0.3">
      <c r="A98" s="28">
        <v>4</v>
      </c>
      <c r="B98" s="84" t="s">
        <v>19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</row>
    <row r="99" spans="1:16" ht="18.600000000000001" customHeight="1" x14ac:dyDescent="0.3">
      <c r="A99" s="28">
        <v>4</v>
      </c>
      <c r="B99" s="75" t="s">
        <v>230</v>
      </c>
      <c r="C99" s="76" t="s">
        <v>231</v>
      </c>
      <c r="D99" s="75">
        <v>100</v>
      </c>
      <c r="E99" s="46">
        <v>3.15</v>
      </c>
      <c r="F99" s="46">
        <v>7.65</v>
      </c>
      <c r="G99" s="46">
        <v>16.98</v>
      </c>
      <c r="H99" s="46">
        <v>149.37</v>
      </c>
      <c r="I99" s="46">
        <v>32.71</v>
      </c>
      <c r="J99" s="46">
        <v>0.05</v>
      </c>
      <c r="K99" s="46">
        <v>6.12</v>
      </c>
      <c r="L99" s="46">
        <v>1.5</v>
      </c>
      <c r="M99" s="46">
        <v>28.73</v>
      </c>
      <c r="N99" s="46">
        <v>16.309999999999999</v>
      </c>
      <c r="O99" s="46">
        <v>40</v>
      </c>
      <c r="P99" s="46">
        <v>0.95</v>
      </c>
    </row>
    <row r="100" spans="1:16" ht="20.399999999999999" customHeight="1" x14ac:dyDescent="0.3">
      <c r="A100" s="28">
        <v>4</v>
      </c>
      <c r="B100" s="75" t="s">
        <v>136</v>
      </c>
      <c r="C100" s="76" t="s">
        <v>137</v>
      </c>
      <c r="D100" s="75">
        <v>250</v>
      </c>
      <c r="E100" s="46">
        <v>8.8000000000000007</v>
      </c>
      <c r="F100" s="46">
        <v>11.225000000000001</v>
      </c>
      <c r="G100" s="46">
        <v>11.525</v>
      </c>
      <c r="H100" s="46">
        <v>182.32500000000002</v>
      </c>
      <c r="I100" s="46">
        <v>11.7</v>
      </c>
      <c r="J100" s="46">
        <v>0.17500000000000002</v>
      </c>
      <c r="K100" s="46">
        <v>2.2749999999999999</v>
      </c>
      <c r="L100" s="46">
        <v>0.95</v>
      </c>
      <c r="M100" s="46">
        <v>16.25</v>
      </c>
      <c r="N100" s="46">
        <v>33.174999999999997</v>
      </c>
      <c r="O100" s="46">
        <v>110.125</v>
      </c>
      <c r="P100" s="46">
        <v>1.4000000000000001</v>
      </c>
    </row>
    <row r="101" spans="1:16" ht="20.399999999999999" customHeight="1" x14ac:dyDescent="0.3">
      <c r="B101" s="75" t="s">
        <v>130</v>
      </c>
      <c r="C101" s="76" t="s">
        <v>232</v>
      </c>
      <c r="D101" s="75">
        <v>100</v>
      </c>
      <c r="E101" s="46">
        <v>10.513999999999999</v>
      </c>
      <c r="F101" s="46">
        <v>14.119</v>
      </c>
      <c r="G101" s="46">
        <v>7.1720000000000006</v>
      </c>
      <c r="H101" s="46">
        <v>197.815</v>
      </c>
      <c r="I101" s="46">
        <v>32.492999999999995</v>
      </c>
      <c r="J101" s="46">
        <v>0.105</v>
      </c>
      <c r="K101" s="46">
        <v>2.2329999999999997</v>
      </c>
      <c r="L101" s="46">
        <v>0.64699999999999991</v>
      </c>
      <c r="M101" s="46">
        <v>18.678999999999998</v>
      </c>
      <c r="N101" s="46">
        <v>11.978999999999999</v>
      </c>
      <c r="O101" s="46">
        <v>109.56299999999999</v>
      </c>
      <c r="P101" s="46">
        <v>1.2230000000000001</v>
      </c>
    </row>
    <row r="102" spans="1:16" ht="34.200000000000003" customHeight="1" x14ac:dyDescent="0.3">
      <c r="B102" s="22" t="s">
        <v>131</v>
      </c>
      <c r="C102" s="76" t="s">
        <v>233</v>
      </c>
      <c r="D102" s="75">
        <v>180</v>
      </c>
      <c r="E102" s="46">
        <v>8.9640000000000004</v>
      </c>
      <c r="F102" s="46">
        <v>5.6340000000000003</v>
      </c>
      <c r="G102" s="46">
        <v>39.384</v>
      </c>
      <c r="H102" s="46">
        <v>244.09800000000004</v>
      </c>
      <c r="I102" s="46">
        <v>15.48</v>
      </c>
      <c r="J102" s="46">
        <v>0.23400000000000001</v>
      </c>
      <c r="K102" s="46">
        <v>0</v>
      </c>
      <c r="L102" s="46">
        <v>0.66600000000000004</v>
      </c>
      <c r="M102" s="46">
        <v>14.453999999999999</v>
      </c>
      <c r="N102" s="46">
        <v>131.54400000000001</v>
      </c>
      <c r="O102" s="46">
        <v>197.37</v>
      </c>
      <c r="P102" s="46">
        <v>4.41</v>
      </c>
    </row>
    <row r="103" spans="1:16" ht="30.6" customHeight="1" x14ac:dyDescent="0.3">
      <c r="A103" s="28">
        <v>4</v>
      </c>
      <c r="B103" s="22" t="s">
        <v>120</v>
      </c>
      <c r="C103" s="76" t="s">
        <v>234</v>
      </c>
      <c r="D103" s="75">
        <v>200</v>
      </c>
      <c r="E103" s="29">
        <v>0.12</v>
      </c>
      <c r="F103" s="29">
        <v>0.02</v>
      </c>
      <c r="G103" s="29">
        <v>15.4</v>
      </c>
      <c r="H103" s="29">
        <v>62.26</v>
      </c>
      <c r="I103" s="29">
        <v>0.2</v>
      </c>
      <c r="J103" s="29">
        <v>0</v>
      </c>
      <c r="K103" s="29">
        <v>2.56</v>
      </c>
      <c r="L103" s="29">
        <v>0.04</v>
      </c>
      <c r="M103" s="29">
        <v>6.08</v>
      </c>
      <c r="N103" s="29">
        <v>1.68</v>
      </c>
      <c r="O103" s="29">
        <v>3.06</v>
      </c>
      <c r="P103" s="29">
        <v>0.12</v>
      </c>
    </row>
    <row r="104" spans="1:16" ht="19.5" customHeight="1" x14ac:dyDescent="0.3">
      <c r="A104" s="28">
        <v>4</v>
      </c>
      <c r="B104" s="75" t="s">
        <v>151</v>
      </c>
      <c r="C104" s="76" t="s">
        <v>152</v>
      </c>
      <c r="D104" s="75">
        <v>30</v>
      </c>
      <c r="E104" s="29">
        <v>2.2799999999999998</v>
      </c>
      <c r="F104" s="29">
        <v>0.24</v>
      </c>
      <c r="G104" s="29">
        <v>14.76</v>
      </c>
      <c r="H104" s="29">
        <v>70.319999999999993</v>
      </c>
      <c r="I104" s="29">
        <v>0</v>
      </c>
      <c r="J104" s="29">
        <v>3.3000000000000002E-2</v>
      </c>
      <c r="K104" s="29">
        <v>0</v>
      </c>
      <c r="L104" s="29">
        <v>0.36</v>
      </c>
      <c r="M104" s="29">
        <v>6</v>
      </c>
      <c r="N104" s="29">
        <v>4.2</v>
      </c>
      <c r="O104" s="29">
        <v>19.5</v>
      </c>
      <c r="P104" s="29">
        <v>0.33</v>
      </c>
    </row>
    <row r="105" spans="1:16" ht="20.399999999999999" customHeight="1" x14ac:dyDescent="0.3">
      <c r="B105" s="75" t="s">
        <v>153</v>
      </c>
      <c r="C105" s="76" t="s">
        <v>154</v>
      </c>
      <c r="D105" s="75">
        <v>40</v>
      </c>
      <c r="E105" s="29">
        <v>2.2399999999999998</v>
      </c>
      <c r="F105" s="29">
        <v>0.44000000000000006</v>
      </c>
      <c r="G105" s="29">
        <v>23.76</v>
      </c>
      <c r="H105" s="29">
        <v>107.96</v>
      </c>
      <c r="I105" s="29">
        <v>0</v>
      </c>
      <c r="J105" s="29">
        <v>0.16000000000000003</v>
      </c>
      <c r="K105" s="29">
        <v>0</v>
      </c>
      <c r="L105" s="29">
        <v>0.36000000000000004</v>
      </c>
      <c r="M105" s="29">
        <v>9.2000000000000011</v>
      </c>
      <c r="N105" s="29">
        <v>10</v>
      </c>
      <c r="O105" s="29">
        <v>42.400000000000006</v>
      </c>
      <c r="P105" s="29">
        <v>1.2400000000000002</v>
      </c>
    </row>
    <row r="106" spans="1:16" ht="17.399999999999999" customHeight="1" x14ac:dyDescent="0.3">
      <c r="A106" s="28">
        <v>4</v>
      </c>
      <c r="B106" s="75"/>
      <c r="C106" s="76" t="s">
        <v>18</v>
      </c>
      <c r="D106" s="75">
        <v>900</v>
      </c>
      <c r="E106" s="22">
        <v>36.067999999999998</v>
      </c>
      <c r="F106" s="22">
        <v>39.328000000000003</v>
      </c>
      <c r="G106" s="22">
        <v>128.98100000000002</v>
      </c>
      <c r="H106" s="22">
        <v>1014.1480000000001</v>
      </c>
      <c r="I106" s="22">
        <v>92.582999999999998</v>
      </c>
      <c r="J106" s="22">
        <v>0.75700000000000012</v>
      </c>
      <c r="K106" s="22">
        <v>13.188000000000001</v>
      </c>
      <c r="L106" s="22">
        <v>4.5230000000000006</v>
      </c>
      <c r="M106" s="22">
        <v>99.393000000000001</v>
      </c>
      <c r="N106" s="22">
        <v>208.88800000000001</v>
      </c>
      <c r="O106" s="22">
        <v>522.01800000000003</v>
      </c>
      <c r="P106" s="22">
        <v>9.673</v>
      </c>
    </row>
    <row r="107" spans="1:16" ht="15" customHeight="1" x14ac:dyDescent="0.3">
      <c r="A107" s="28">
        <v>4</v>
      </c>
      <c r="B107" s="84" t="s">
        <v>20</v>
      </c>
      <c r="C107" s="84"/>
      <c r="D107" s="84"/>
      <c r="E107" s="84"/>
      <c r="F107" s="84"/>
      <c r="G107" s="84"/>
      <c r="H107" s="84"/>
      <c r="I107" s="84"/>
      <c r="J107" s="84"/>
      <c r="K107" s="84"/>
      <c r="L107" s="84"/>
      <c r="M107" s="84"/>
      <c r="N107" s="84"/>
      <c r="O107" s="84"/>
      <c r="P107" s="84"/>
    </row>
    <row r="108" spans="1:16" ht="18.600000000000001" customHeight="1" x14ac:dyDescent="0.3">
      <c r="A108" s="28">
        <v>4</v>
      </c>
      <c r="B108" s="22" t="s">
        <v>171</v>
      </c>
      <c r="C108" s="76" t="s">
        <v>172</v>
      </c>
      <c r="D108" s="75" t="s">
        <v>173</v>
      </c>
      <c r="E108" s="29">
        <v>7.2500000000000009</v>
      </c>
      <c r="F108" s="29">
        <v>10.355</v>
      </c>
      <c r="G108" s="29">
        <v>36.619999999999997</v>
      </c>
      <c r="H108" s="46">
        <v>268.66500000000002</v>
      </c>
      <c r="I108" s="29">
        <v>35.51</v>
      </c>
      <c r="J108" s="29">
        <v>0.27</v>
      </c>
      <c r="K108" s="29">
        <v>1.1200000000000001</v>
      </c>
      <c r="L108" s="29">
        <v>0.82000000000000006</v>
      </c>
      <c r="M108" s="29">
        <v>49.160000000000004</v>
      </c>
      <c r="N108" s="29">
        <v>43.67</v>
      </c>
      <c r="O108" s="29">
        <v>141.88</v>
      </c>
      <c r="P108" s="29">
        <v>2.35</v>
      </c>
    </row>
    <row r="109" spans="1:16" ht="20.100000000000001" customHeight="1" x14ac:dyDescent="0.3">
      <c r="B109" s="22" t="s">
        <v>108</v>
      </c>
      <c r="C109" s="61" t="s">
        <v>109</v>
      </c>
      <c r="D109" s="62">
        <v>200</v>
      </c>
      <c r="E109" s="63">
        <v>0.14000000000000001</v>
      </c>
      <c r="F109" s="63">
        <v>0.06</v>
      </c>
      <c r="G109" s="63">
        <v>22.36</v>
      </c>
      <c r="H109" s="63">
        <v>90.54</v>
      </c>
      <c r="I109" s="63">
        <v>1.54</v>
      </c>
      <c r="J109" s="63">
        <v>0</v>
      </c>
      <c r="K109" s="63">
        <v>12</v>
      </c>
      <c r="L109" s="63">
        <v>0</v>
      </c>
      <c r="M109" s="63">
        <v>8.3800000000000008</v>
      </c>
      <c r="N109" s="63">
        <v>4.04</v>
      </c>
      <c r="O109" s="63">
        <v>10.32</v>
      </c>
      <c r="P109" s="63">
        <v>0.22</v>
      </c>
    </row>
    <row r="110" spans="1:16" ht="15.6" customHeight="1" x14ac:dyDescent="0.3">
      <c r="A110" s="28">
        <v>4</v>
      </c>
      <c r="B110" s="75"/>
      <c r="C110" s="76" t="s">
        <v>18</v>
      </c>
      <c r="D110" s="75">
        <v>380</v>
      </c>
      <c r="E110" s="22">
        <v>7.3900000000000006</v>
      </c>
      <c r="F110" s="22">
        <v>10.415000000000001</v>
      </c>
      <c r="G110" s="22">
        <v>58.98</v>
      </c>
      <c r="H110" s="22">
        <v>359.20500000000004</v>
      </c>
      <c r="I110" s="22">
        <v>37.049999999999997</v>
      </c>
      <c r="J110" s="22">
        <v>0.27</v>
      </c>
      <c r="K110" s="22">
        <v>13.120000000000001</v>
      </c>
      <c r="L110" s="22">
        <v>0.82000000000000006</v>
      </c>
      <c r="M110" s="22">
        <v>57.540000000000006</v>
      </c>
      <c r="N110" s="22">
        <v>47.71</v>
      </c>
      <c r="O110" s="22">
        <v>152.19999999999999</v>
      </c>
      <c r="P110" s="22">
        <v>2.5700000000000003</v>
      </c>
    </row>
    <row r="111" spans="1:16" ht="20.100000000000001" customHeight="1" x14ac:dyDescent="0.3">
      <c r="A111" s="28">
        <v>4</v>
      </c>
      <c r="B111" s="75"/>
      <c r="C111" s="76" t="s">
        <v>24</v>
      </c>
      <c r="D111" s="75">
        <v>1880</v>
      </c>
      <c r="E111" s="22">
        <v>66.31</v>
      </c>
      <c r="F111" s="22">
        <v>69.251000000000005</v>
      </c>
      <c r="G111" s="22">
        <v>277.45299999999997</v>
      </c>
      <c r="H111" s="22">
        <v>1998.3130000000001</v>
      </c>
      <c r="I111" s="22">
        <v>459.733</v>
      </c>
      <c r="J111" s="22">
        <v>1.4630000000000001</v>
      </c>
      <c r="K111" s="22">
        <v>52.171999999999997</v>
      </c>
      <c r="L111" s="22">
        <v>8.1030000000000015</v>
      </c>
      <c r="M111" s="22">
        <v>220.87700000000001</v>
      </c>
      <c r="N111" s="22">
        <v>404.26600000000002</v>
      </c>
      <c r="O111" s="22">
        <v>952.02600000000007</v>
      </c>
      <c r="P111" s="22">
        <v>15.515000000000001</v>
      </c>
    </row>
    <row r="112" spans="1:16" ht="20.100000000000001" customHeight="1" x14ac:dyDescent="0.3">
      <c r="B112" s="48"/>
      <c r="C112" s="49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</row>
    <row r="113" spans="1:16" ht="20.100000000000001" customHeight="1" x14ac:dyDescent="0.3">
      <c r="B113" s="45" t="s">
        <v>96</v>
      </c>
      <c r="C113" s="44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</row>
    <row r="114" spans="1:16" ht="20.100000000000001" customHeight="1" x14ac:dyDescent="0.3">
      <c r="B114" s="45" t="s">
        <v>92</v>
      </c>
      <c r="C114" s="44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</row>
    <row r="115" spans="1:16" ht="20.100000000000001" customHeight="1" x14ac:dyDescent="0.3">
      <c r="B115" s="45" t="s">
        <v>263</v>
      </c>
      <c r="C115" s="44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</row>
    <row r="116" spans="1:16" ht="20.100000000000001" customHeight="1" x14ac:dyDescent="0.3">
      <c r="B116" s="49"/>
      <c r="C116" s="49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</row>
    <row r="117" spans="1:16" ht="39.75" customHeight="1" x14ac:dyDescent="0.3">
      <c r="B117" s="84" t="s">
        <v>0</v>
      </c>
      <c r="C117" s="86" t="s">
        <v>1</v>
      </c>
      <c r="D117" s="84" t="s">
        <v>2</v>
      </c>
      <c r="E117" s="84" t="s">
        <v>3</v>
      </c>
      <c r="F117" s="84"/>
      <c r="G117" s="84"/>
      <c r="H117" s="84" t="s">
        <v>4</v>
      </c>
      <c r="I117" s="84" t="s">
        <v>5</v>
      </c>
      <c r="J117" s="84"/>
      <c r="K117" s="84"/>
      <c r="L117" s="84"/>
      <c r="M117" s="84" t="s">
        <v>6</v>
      </c>
      <c r="N117" s="84"/>
      <c r="O117" s="84"/>
      <c r="P117" s="84"/>
    </row>
    <row r="118" spans="1:16" ht="33.6" customHeight="1" x14ac:dyDescent="0.3">
      <c r="B118" s="84"/>
      <c r="C118" s="86"/>
      <c r="D118" s="84"/>
      <c r="E118" s="75" t="s">
        <v>7</v>
      </c>
      <c r="F118" s="75" t="s">
        <v>8</v>
      </c>
      <c r="G118" s="75" t="s">
        <v>9</v>
      </c>
      <c r="H118" s="84"/>
      <c r="I118" s="75" t="s">
        <v>11</v>
      </c>
      <c r="J118" s="75" t="s">
        <v>99</v>
      </c>
      <c r="K118" s="75" t="s">
        <v>10</v>
      </c>
      <c r="L118" s="75" t="s">
        <v>12</v>
      </c>
      <c r="M118" s="75" t="s">
        <v>13</v>
      </c>
      <c r="N118" s="75" t="s">
        <v>15</v>
      </c>
      <c r="O118" s="75" t="s">
        <v>100</v>
      </c>
      <c r="P118" s="75" t="s">
        <v>16</v>
      </c>
    </row>
    <row r="119" spans="1:16" ht="20.100000000000001" customHeight="1" x14ac:dyDescent="0.3">
      <c r="A119" s="28">
        <v>5</v>
      </c>
      <c r="B119" s="84" t="s">
        <v>17</v>
      </c>
      <c r="C119" s="84"/>
      <c r="D119" s="84"/>
      <c r="E119" s="84"/>
      <c r="F119" s="84"/>
      <c r="G119" s="84"/>
      <c r="H119" s="84"/>
      <c r="I119" s="84"/>
      <c r="J119" s="84"/>
      <c r="K119" s="84"/>
      <c r="L119" s="84"/>
      <c r="M119" s="84"/>
      <c r="N119" s="84"/>
      <c r="O119" s="84"/>
      <c r="P119" s="84"/>
    </row>
    <row r="120" spans="1:16" ht="24" customHeight="1" x14ac:dyDescent="0.3">
      <c r="A120" s="28">
        <v>5</v>
      </c>
      <c r="B120" s="22" t="s">
        <v>235</v>
      </c>
      <c r="C120" s="76" t="s">
        <v>236</v>
      </c>
      <c r="D120" s="75" t="s">
        <v>106</v>
      </c>
      <c r="E120" s="46">
        <v>34.659999999999997</v>
      </c>
      <c r="F120" s="46">
        <v>16.149999999999999</v>
      </c>
      <c r="G120" s="46">
        <v>34.29</v>
      </c>
      <c r="H120" s="46">
        <v>421.15000000000003</v>
      </c>
      <c r="I120" s="46">
        <v>72.419999999999987</v>
      </c>
      <c r="J120" s="46">
        <v>0.08</v>
      </c>
      <c r="K120" s="46">
        <v>0.33999999999999997</v>
      </c>
      <c r="L120" s="46">
        <v>0.64</v>
      </c>
      <c r="M120" s="46">
        <v>260.24</v>
      </c>
      <c r="N120" s="46">
        <v>38</v>
      </c>
      <c r="O120" s="46">
        <v>212.37</v>
      </c>
      <c r="P120" s="46">
        <v>1.08</v>
      </c>
    </row>
    <row r="121" spans="1:16" ht="16.2" customHeight="1" x14ac:dyDescent="0.3">
      <c r="A121" s="28">
        <v>5</v>
      </c>
      <c r="B121" s="75" t="s">
        <v>155</v>
      </c>
      <c r="C121" s="76" t="s">
        <v>156</v>
      </c>
      <c r="D121" s="75">
        <v>30</v>
      </c>
      <c r="E121" s="29">
        <v>2.25</v>
      </c>
      <c r="F121" s="29">
        <v>0.87</v>
      </c>
      <c r="G121" s="29">
        <v>15.419999999999998</v>
      </c>
      <c r="H121" s="29">
        <v>78.509999999999991</v>
      </c>
      <c r="I121" s="29">
        <v>0</v>
      </c>
      <c r="J121" s="29">
        <v>8.9999999999999993E-3</v>
      </c>
      <c r="K121" s="29">
        <v>0</v>
      </c>
      <c r="L121" s="29">
        <v>0.51</v>
      </c>
      <c r="M121" s="29">
        <v>5.7</v>
      </c>
      <c r="N121" s="29">
        <v>3.9</v>
      </c>
      <c r="O121" s="29">
        <v>19.5</v>
      </c>
      <c r="P121" s="29">
        <v>0.36</v>
      </c>
    </row>
    <row r="122" spans="1:16" ht="16.2" customHeight="1" x14ac:dyDescent="0.3">
      <c r="B122" s="75" t="s">
        <v>157</v>
      </c>
      <c r="C122" s="76" t="s">
        <v>158</v>
      </c>
      <c r="D122" s="75">
        <v>10</v>
      </c>
      <c r="E122" s="29">
        <v>0.08</v>
      </c>
      <c r="F122" s="29">
        <v>6.38</v>
      </c>
      <c r="G122" s="29">
        <v>0.12</v>
      </c>
      <c r="H122" s="29">
        <v>58.22</v>
      </c>
      <c r="I122" s="29">
        <v>27</v>
      </c>
      <c r="J122" s="29">
        <v>1E-3</v>
      </c>
      <c r="K122" s="29">
        <v>0</v>
      </c>
      <c r="L122" s="29">
        <v>0.1</v>
      </c>
      <c r="M122" s="29">
        <v>2.12</v>
      </c>
      <c r="N122" s="29">
        <v>0</v>
      </c>
      <c r="O122" s="29">
        <v>2.61</v>
      </c>
      <c r="P122" s="29">
        <v>1.6999999999999999E-3</v>
      </c>
    </row>
    <row r="123" spans="1:16" ht="18" customHeight="1" x14ac:dyDescent="0.3">
      <c r="B123" s="22" t="s">
        <v>124</v>
      </c>
      <c r="C123" s="76" t="s">
        <v>125</v>
      </c>
      <c r="D123" s="75" t="s">
        <v>126</v>
      </c>
      <c r="E123" s="29">
        <v>0.24</v>
      </c>
      <c r="F123" s="29">
        <v>0.06</v>
      </c>
      <c r="G123" s="29">
        <v>15.22</v>
      </c>
      <c r="H123" s="29">
        <v>62.38</v>
      </c>
      <c r="I123" s="29">
        <v>0.12</v>
      </c>
      <c r="J123" s="29">
        <v>0</v>
      </c>
      <c r="K123" s="29">
        <v>1.1599999999999999</v>
      </c>
      <c r="L123" s="29">
        <v>0.02</v>
      </c>
      <c r="M123" s="29">
        <v>7.28</v>
      </c>
      <c r="N123" s="29">
        <v>4.5599999999999996</v>
      </c>
      <c r="O123" s="29">
        <v>8.52</v>
      </c>
      <c r="P123" s="29">
        <v>0.8</v>
      </c>
    </row>
    <row r="124" spans="1:16" s="52" customFormat="1" ht="15.6" customHeight="1" x14ac:dyDescent="0.3">
      <c r="A124" s="52">
        <v>5</v>
      </c>
      <c r="B124" s="55"/>
      <c r="C124" s="54" t="s">
        <v>238</v>
      </c>
      <c r="D124" s="55">
        <v>110</v>
      </c>
      <c r="E124" s="64">
        <v>4.51</v>
      </c>
      <c r="F124" s="64">
        <v>1.6500000000000001</v>
      </c>
      <c r="G124" s="64">
        <v>6.4900000000000011</v>
      </c>
      <c r="H124" s="64">
        <v>58.960000000000008</v>
      </c>
      <c r="I124" s="64">
        <v>11</v>
      </c>
      <c r="J124" s="64">
        <v>3.3000000000000002E-2</v>
      </c>
      <c r="K124" s="64">
        <v>0.66</v>
      </c>
      <c r="L124" s="64">
        <v>0</v>
      </c>
      <c r="M124" s="64">
        <v>136.4</v>
      </c>
      <c r="N124" s="64">
        <v>16.5</v>
      </c>
      <c r="O124" s="64">
        <v>104.50000000000001</v>
      </c>
      <c r="P124" s="64">
        <v>0.11000000000000001</v>
      </c>
    </row>
    <row r="125" spans="1:16" ht="18" customHeight="1" x14ac:dyDescent="0.3">
      <c r="A125" s="28">
        <v>5</v>
      </c>
      <c r="B125" s="75"/>
      <c r="C125" s="76" t="s">
        <v>18</v>
      </c>
      <c r="D125" s="75">
        <v>560</v>
      </c>
      <c r="E125" s="22">
        <v>41.739999999999995</v>
      </c>
      <c r="F125" s="22">
        <v>25.109999999999996</v>
      </c>
      <c r="G125" s="22">
        <v>71.539999999999992</v>
      </c>
      <c r="H125" s="22">
        <v>679.22</v>
      </c>
      <c r="I125" s="22">
        <v>110.53999999999999</v>
      </c>
      <c r="J125" s="22">
        <v>0.123</v>
      </c>
      <c r="K125" s="22">
        <v>2.16</v>
      </c>
      <c r="L125" s="22">
        <v>1.27</v>
      </c>
      <c r="M125" s="22">
        <v>411.74</v>
      </c>
      <c r="N125" s="22">
        <v>62.96</v>
      </c>
      <c r="O125" s="22">
        <v>347.50000000000006</v>
      </c>
      <c r="P125" s="22">
        <v>2.3516999999999997</v>
      </c>
    </row>
    <row r="126" spans="1:16" ht="16.2" customHeight="1" x14ac:dyDescent="0.3">
      <c r="A126" s="28">
        <v>5</v>
      </c>
      <c r="B126" s="84" t="s">
        <v>19</v>
      </c>
      <c r="C126" s="84"/>
      <c r="D126" s="84"/>
      <c r="E126" s="84"/>
      <c r="F126" s="84"/>
      <c r="G126" s="84"/>
      <c r="H126" s="84"/>
      <c r="I126" s="84"/>
      <c r="J126" s="84"/>
      <c r="K126" s="84"/>
      <c r="L126" s="84"/>
      <c r="M126" s="84"/>
      <c r="N126" s="84"/>
      <c r="O126" s="84"/>
      <c r="P126" s="84"/>
    </row>
    <row r="127" spans="1:16" ht="32.4" customHeight="1" x14ac:dyDescent="0.3">
      <c r="A127" s="28">
        <v>5</v>
      </c>
      <c r="B127" s="75" t="s">
        <v>183</v>
      </c>
      <c r="C127" s="76" t="s">
        <v>239</v>
      </c>
      <c r="D127" s="75">
        <v>100</v>
      </c>
      <c r="E127" s="46">
        <v>1.59</v>
      </c>
      <c r="F127" s="46">
        <v>4.7</v>
      </c>
      <c r="G127" s="46">
        <v>6.72</v>
      </c>
      <c r="H127" s="46">
        <v>75.540000000000006</v>
      </c>
      <c r="I127" s="46">
        <v>201.84</v>
      </c>
      <c r="J127" s="46">
        <v>0.02</v>
      </c>
      <c r="K127" s="46">
        <v>9.52</v>
      </c>
      <c r="L127" s="46">
        <v>0.57999999999999996</v>
      </c>
      <c r="M127" s="46">
        <v>24.89</v>
      </c>
      <c r="N127" s="46">
        <v>16.52</v>
      </c>
      <c r="O127" s="46">
        <v>34.47</v>
      </c>
      <c r="P127" s="46">
        <v>0.45</v>
      </c>
    </row>
    <row r="128" spans="1:16" ht="17.399999999999999" customHeight="1" x14ac:dyDescent="0.3">
      <c r="B128" s="75" t="s">
        <v>128</v>
      </c>
      <c r="C128" s="76" t="s">
        <v>129</v>
      </c>
      <c r="D128" s="75" t="s">
        <v>257</v>
      </c>
      <c r="E128" s="29">
        <v>2.5650000000000004</v>
      </c>
      <c r="F128" s="29">
        <v>6.57</v>
      </c>
      <c r="G128" s="29">
        <v>12.705</v>
      </c>
      <c r="H128" s="29">
        <v>120.21000000000001</v>
      </c>
      <c r="I128" s="29">
        <v>144.01999999999998</v>
      </c>
      <c r="J128" s="29">
        <v>0.05</v>
      </c>
      <c r="K128" s="29">
        <v>4.75</v>
      </c>
      <c r="L128" s="29">
        <v>0.70500000000000007</v>
      </c>
      <c r="M128" s="29">
        <v>36.86</v>
      </c>
      <c r="N128" s="29">
        <v>22.48</v>
      </c>
      <c r="O128" s="29">
        <v>60.72</v>
      </c>
      <c r="P128" s="29">
        <v>1.1700000000000002</v>
      </c>
    </row>
    <row r="129" spans="1:16" ht="18" customHeight="1" x14ac:dyDescent="0.3">
      <c r="A129" s="28">
        <v>5</v>
      </c>
      <c r="B129" s="22" t="s">
        <v>240</v>
      </c>
      <c r="C129" s="76" t="s">
        <v>241</v>
      </c>
      <c r="D129" s="75">
        <v>100</v>
      </c>
      <c r="E129" s="46">
        <v>24.88</v>
      </c>
      <c r="F129" s="46">
        <v>8.52</v>
      </c>
      <c r="G129" s="46">
        <v>8.5500000000000007</v>
      </c>
      <c r="H129" s="46">
        <v>210.4</v>
      </c>
      <c r="I129" s="46">
        <v>19.399999999999999</v>
      </c>
      <c r="J129" s="46">
        <v>0.16</v>
      </c>
      <c r="K129" s="46">
        <v>0.72</v>
      </c>
      <c r="L129" s="46">
        <v>1.18</v>
      </c>
      <c r="M129" s="46">
        <v>30.96</v>
      </c>
      <c r="N129" s="46">
        <v>80.92</v>
      </c>
      <c r="O129" s="46">
        <v>183.71</v>
      </c>
      <c r="P129" s="46">
        <v>3</v>
      </c>
    </row>
    <row r="130" spans="1:16" ht="15.6" customHeight="1" x14ac:dyDescent="0.3">
      <c r="A130" s="28">
        <v>5</v>
      </c>
      <c r="B130" s="22" t="s">
        <v>242</v>
      </c>
      <c r="C130" s="76" t="s">
        <v>243</v>
      </c>
      <c r="D130" s="75">
        <v>180</v>
      </c>
      <c r="E130" s="46">
        <v>3.798</v>
      </c>
      <c r="F130" s="46">
        <v>7.9200000000000008</v>
      </c>
      <c r="G130" s="46">
        <v>28.872</v>
      </c>
      <c r="H130" s="46">
        <v>201.96</v>
      </c>
      <c r="I130" s="46">
        <v>34.254000000000005</v>
      </c>
      <c r="J130" s="46">
        <v>0.16200000000000001</v>
      </c>
      <c r="K130" s="46">
        <v>3.24</v>
      </c>
      <c r="L130" s="46">
        <v>1.044</v>
      </c>
      <c r="M130" s="46">
        <v>28.62</v>
      </c>
      <c r="N130" s="46">
        <v>42.606000000000002</v>
      </c>
      <c r="O130" s="46">
        <v>101.97</v>
      </c>
      <c r="P130" s="46">
        <v>1.6020000000000001</v>
      </c>
    </row>
    <row r="131" spans="1:16" ht="16.95" customHeight="1" x14ac:dyDescent="0.3">
      <c r="A131" s="28">
        <v>5</v>
      </c>
      <c r="B131" s="22" t="s">
        <v>118</v>
      </c>
      <c r="C131" s="76" t="s">
        <v>119</v>
      </c>
      <c r="D131" s="75">
        <v>200</v>
      </c>
      <c r="E131" s="46">
        <v>0.38</v>
      </c>
      <c r="F131" s="46">
        <v>0</v>
      </c>
      <c r="G131" s="46">
        <v>25.72</v>
      </c>
      <c r="H131" s="46">
        <v>104.4</v>
      </c>
      <c r="I131" s="46">
        <v>12</v>
      </c>
      <c r="J131" s="46">
        <v>0</v>
      </c>
      <c r="K131" s="46">
        <v>0.02</v>
      </c>
      <c r="L131" s="46">
        <v>0</v>
      </c>
      <c r="M131" s="46">
        <v>40</v>
      </c>
      <c r="N131" s="46">
        <v>1.68</v>
      </c>
      <c r="O131" s="46">
        <v>3.44</v>
      </c>
      <c r="P131" s="46">
        <v>0.1</v>
      </c>
    </row>
    <row r="132" spans="1:16" ht="17.399999999999999" customHeight="1" x14ac:dyDescent="0.3">
      <c r="A132" s="28">
        <v>5</v>
      </c>
      <c r="B132" s="75" t="s">
        <v>151</v>
      </c>
      <c r="C132" s="76" t="s">
        <v>152</v>
      </c>
      <c r="D132" s="75">
        <v>30</v>
      </c>
      <c r="E132" s="46">
        <v>2.2799999999999998</v>
      </c>
      <c r="F132" s="46">
        <v>0.24</v>
      </c>
      <c r="G132" s="46">
        <v>14.76</v>
      </c>
      <c r="H132" s="46">
        <v>70.319999999999993</v>
      </c>
      <c r="I132" s="46">
        <v>0</v>
      </c>
      <c r="J132" s="46">
        <v>3.3000000000000002E-2</v>
      </c>
      <c r="K132" s="46">
        <v>0</v>
      </c>
      <c r="L132" s="46">
        <v>0.36</v>
      </c>
      <c r="M132" s="46">
        <v>6</v>
      </c>
      <c r="N132" s="46">
        <v>4.2</v>
      </c>
      <c r="O132" s="46">
        <v>19.5</v>
      </c>
      <c r="P132" s="46">
        <v>0.33</v>
      </c>
    </row>
    <row r="133" spans="1:16" ht="18.600000000000001" customHeight="1" x14ac:dyDescent="0.3">
      <c r="A133" s="28">
        <v>5</v>
      </c>
      <c r="B133" s="75" t="s">
        <v>153</v>
      </c>
      <c r="C133" s="76" t="s">
        <v>154</v>
      </c>
      <c r="D133" s="75">
        <v>40</v>
      </c>
      <c r="E133" s="46">
        <v>2.2399999999999998</v>
      </c>
      <c r="F133" s="46">
        <v>0.44000000000000006</v>
      </c>
      <c r="G133" s="46">
        <v>23.76</v>
      </c>
      <c r="H133" s="46">
        <v>107.96</v>
      </c>
      <c r="I133" s="46">
        <v>0</v>
      </c>
      <c r="J133" s="46">
        <v>0.16000000000000003</v>
      </c>
      <c r="K133" s="46">
        <v>0</v>
      </c>
      <c r="L133" s="46">
        <v>0.36000000000000004</v>
      </c>
      <c r="M133" s="46">
        <v>9.2000000000000011</v>
      </c>
      <c r="N133" s="46">
        <v>10</v>
      </c>
      <c r="O133" s="46">
        <v>42.400000000000006</v>
      </c>
      <c r="P133" s="46">
        <v>1.2400000000000002</v>
      </c>
    </row>
    <row r="134" spans="1:16" ht="18" customHeight="1" x14ac:dyDescent="0.3">
      <c r="A134" s="28">
        <v>5</v>
      </c>
      <c r="B134" s="75"/>
      <c r="C134" s="76" t="s">
        <v>18</v>
      </c>
      <c r="D134" s="75">
        <v>910</v>
      </c>
      <c r="E134" s="60">
        <v>37.733000000000004</v>
      </c>
      <c r="F134" s="60">
        <v>28.39</v>
      </c>
      <c r="G134" s="60">
        <v>121.08700000000002</v>
      </c>
      <c r="H134" s="60">
        <v>890.79</v>
      </c>
      <c r="I134" s="60">
        <v>411.51400000000001</v>
      </c>
      <c r="J134" s="60">
        <v>0.58500000000000008</v>
      </c>
      <c r="K134" s="60">
        <v>18.25</v>
      </c>
      <c r="L134" s="60">
        <v>4.2290000000000001</v>
      </c>
      <c r="M134" s="60">
        <v>176.53</v>
      </c>
      <c r="N134" s="60">
        <v>178.40600000000001</v>
      </c>
      <c r="O134" s="60">
        <v>446.21000000000004</v>
      </c>
      <c r="P134" s="60">
        <v>7.8920000000000003</v>
      </c>
    </row>
    <row r="135" spans="1:16" ht="13.95" customHeight="1" x14ac:dyDescent="0.3">
      <c r="A135" s="28">
        <v>5</v>
      </c>
      <c r="B135" s="84" t="s">
        <v>20</v>
      </c>
      <c r="C135" s="84"/>
      <c r="D135" s="84"/>
      <c r="E135" s="84"/>
      <c r="F135" s="84"/>
      <c r="G135" s="84"/>
      <c r="H135" s="84"/>
      <c r="I135" s="84"/>
      <c r="J135" s="84"/>
      <c r="K135" s="84"/>
      <c r="L135" s="84"/>
      <c r="M135" s="84"/>
      <c r="N135" s="84"/>
      <c r="O135" s="84"/>
      <c r="P135" s="84"/>
    </row>
    <row r="136" spans="1:16" ht="13.8" customHeight="1" x14ac:dyDescent="0.3">
      <c r="B136" s="75" t="s">
        <v>161</v>
      </c>
      <c r="C136" s="76" t="s">
        <v>248</v>
      </c>
      <c r="D136" s="75" t="s">
        <v>237</v>
      </c>
      <c r="E136" s="46">
        <v>10.925000000000001</v>
      </c>
      <c r="F136" s="46">
        <v>14.445</v>
      </c>
      <c r="G136" s="46">
        <v>54.819999999999993</v>
      </c>
      <c r="H136" s="46">
        <v>392.98500000000001</v>
      </c>
      <c r="I136" s="46">
        <v>34.32</v>
      </c>
      <c r="J136" s="46">
        <v>0.24</v>
      </c>
      <c r="K136" s="46">
        <v>0.04</v>
      </c>
      <c r="L136" s="46">
        <v>4.1449999999999996</v>
      </c>
      <c r="M136" s="46">
        <v>63.24499999999999</v>
      </c>
      <c r="N136" s="46">
        <v>54.934999999999995</v>
      </c>
      <c r="O136" s="46">
        <v>215.98500000000001</v>
      </c>
      <c r="P136" s="46">
        <v>2.0750000000000002</v>
      </c>
    </row>
    <row r="137" spans="1:16" ht="17.399999999999999" customHeight="1" x14ac:dyDescent="0.3">
      <c r="A137" s="28">
        <v>5</v>
      </c>
      <c r="B137" s="22" t="s">
        <v>118</v>
      </c>
      <c r="C137" s="76" t="s">
        <v>119</v>
      </c>
      <c r="D137" s="75">
        <v>200</v>
      </c>
      <c r="E137" s="29">
        <v>0.38</v>
      </c>
      <c r="F137" s="29">
        <v>0</v>
      </c>
      <c r="G137" s="29">
        <v>25.72</v>
      </c>
      <c r="H137" s="29">
        <v>104.4</v>
      </c>
      <c r="I137" s="29">
        <v>12</v>
      </c>
      <c r="J137" s="29">
        <v>0</v>
      </c>
      <c r="K137" s="29">
        <v>0.02</v>
      </c>
      <c r="L137" s="29">
        <v>0</v>
      </c>
      <c r="M137" s="29">
        <v>40</v>
      </c>
      <c r="N137" s="29">
        <v>1.68</v>
      </c>
      <c r="O137" s="29">
        <v>3.44</v>
      </c>
      <c r="P137" s="29">
        <v>0.1</v>
      </c>
    </row>
    <row r="138" spans="1:16" ht="16.2" customHeight="1" x14ac:dyDescent="0.3">
      <c r="A138" s="28">
        <v>5</v>
      </c>
      <c r="B138" s="75"/>
      <c r="C138" s="76" t="s">
        <v>18</v>
      </c>
      <c r="D138" s="75">
        <v>360</v>
      </c>
      <c r="E138" s="22">
        <v>11.305000000000001</v>
      </c>
      <c r="F138" s="22">
        <v>14.445</v>
      </c>
      <c r="G138" s="22">
        <v>80.539999999999992</v>
      </c>
      <c r="H138" s="22">
        <v>497.38499999999999</v>
      </c>
      <c r="I138" s="22">
        <v>46.32</v>
      </c>
      <c r="J138" s="22">
        <v>0.24</v>
      </c>
      <c r="K138" s="22">
        <v>0.06</v>
      </c>
      <c r="L138" s="22">
        <v>4.1449999999999996</v>
      </c>
      <c r="M138" s="22">
        <v>103.24499999999999</v>
      </c>
      <c r="N138" s="22">
        <v>56.614999999999995</v>
      </c>
      <c r="O138" s="22">
        <v>219.42500000000001</v>
      </c>
      <c r="P138" s="22">
        <v>2.1750000000000003</v>
      </c>
    </row>
    <row r="139" spans="1:16" ht="20.100000000000001" customHeight="1" x14ac:dyDescent="0.3">
      <c r="A139" s="28">
        <v>5</v>
      </c>
      <c r="B139" s="75"/>
      <c r="C139" s="76" t="s">
        <v>25</v>
      </c>
      <c r="D139" s="75">
        <v>1830</v>
      </c>
      <c r="E139" s="22">
        <v>90.777999999999992</v>
      </c>
      <c r="F139" s="22">
        <v>67.944999999999993</v>
      </c>
      <c r="G139" s="22">
        <v>273.16700000000003</v>
      </c>
      <c r="H139" s="22">
        <v>2067.395</v>
      </c>
      <c r="I139" s="22">
        <v>568.37400000000002</v>
      </c>
      <c r="J139" s="22">
        <v>0.94800000000000006</v>
      </c>
      <c r="K139" s="22">
        <v>20.47</v>
      </c>
      <c r="L139" s="22">
        <v>9.6439999999999984</v>
      </c>
      <c r="M139" s="22">
        <v>691.51499999999999</v>
      </c>
      <c r="N139" s="22">
        <v>297.98099999999999</v>
      </c>
      <c r="O139" s="22">
        <v>1013.135</v>
      </c>
      <c r="P139" s="22">
        <v>12.418699999999999</v>
      </c>
    </row>
    <row r="140" spans="1:16" ht="18.600000000000001" customHeight="1" x14ac:dyDescent="0.3">
      <c r="B140" s="48"/>
      <c r="C140" s="49"/>
      <c r="D140" s="48"/>
      <c r="E140" s="48"/>
      <c r="F140" s="48"/>
      <c r="G140" s="48"/>
      <c r="H140" s="48"/>
      <c r="I140" s="48"/>
      <c r="J140" s="48"/>
      <c r="K140" s="48"/>
      <c r="L140" s="48"/>
      <c r="M140" s="48"/>
      <c r="N140" s="48"/>
      <c r="O140" s="48"/>
      <c r="P140" s="48"/>
    </row>
    <row r="141" spans="1:16" ht="20.100000000000001" customHeight="1" x14ac:dyDescent="0.3">
      <c r="B141" s="45" t="s">
        <v>97</v>
      </c>
      <c r="C141" s="44"/>
      <c r="D141" s="48"/>
      <c r="E141" s="48"/>
      <c r="F141" s="48"/>
      <c r="G141" s="48"/>
      <c r="H141" s="48"/>
      <c r="I141" s="48"/>
      <c r="J141" s="48"/>
      <c r="K141" s="48"/>
      <c r="L141" s="48"/>
      <c r="M141" s="48"/>
      <c r="N141" s="48"/>
      <c r="O141" s="48"/>
      <c r="P141" s="48"/>
    </row>
    <row r="142" spans="1:16" ht="20.100000000000001" customHeight="1" x14ac:dyDescent="0.3">
      <c r="B142" s="45" t="s">
        <v>98</v>
      </c>
      <c r="C142" s="44"/>
      <c r="D142" s="48"/>
      <c r="E142" s="48"/>
      <c r="F142" s="48"/>
      <c r="G142" s="48"/>
      <c r="H142" s="48"/>
      <c r="I142" s="48"/>
      <c r="J142" s="48"/>
      <c r="K142" s="48"/>
      <c r="L142" s="48"/>
      <c r="M142" s="48"/>
      <c r="N142" s="48"/>
      <c r="O142" s="48"/>
      <c r="P142" s="48"/>
    </row>
    <row r="143" spans="1:16" ht="20.100000000000001" customHeight="1" x14ac:dyDescent="0.3">
      <c r="B143" s="45" t="s">
        <v>263</v>
      </c>
      <c r="C143" s="44"/>
      <c r="D143" s="48"/>
      <c r="E143" s="48"/>
      <c r="F143" s="48"/>
      <c r="G143" s="48"/>
      <c r="H143" s="48"/>
      <c r="I143" s="48"/>
      <c r="J143" s="48"/>
      <c r="K143" s="48"/>
      <c r="L143" s="48"/>
      <c r="M143" s="48"/>
      <c r="N143" s="48"/>
      <c r="O143" s="48"/>
      <c r="P143" s="48"/>
    </row>
    <row r="144" spans="1:16" ht="13.95" customHeight="1" x14ac:dyDescent="0.3">
      <c r="B144" s="48"/>
      <c r="C144" s="49"/>
      <c r="D144" s="48"/>
      <c r="E144" s="48"/>
      <c r="F144" s="48"/>
      <c r="G144" s="48"/>
      <c r="H144" s="48"/>
      <c r="I144" s="48"/>
      <c r="J144" s="48"/>
      <c r="K144" s="48"/>
      <c r="L144" s="48"/>
      <c r="M144" s="48"/>
      <c r="N144" s="48"/>
      <c r="O144" s="48"/>
      <c r="P144" s="48"/>
    </row>
    <row r="145" spans="1:16" ht="37.5" customHeight="1" x14ac:dyDescent="0.3">
      <c r="B145" s="84" t="s">
        <v>0</v>
      </c>
      <c r="C145" s="86" t="s">
        <v>1</v>
      </c>
      <c r="D145" s="84" t="s">
        <v>2</v>
      </c>
      <c r="E145" s="84" t="s">
        <v>3</v>
      </c>
      <c r="F145" s="84"/>
      <c r="G145" s="84"/>
      <c r="H145" s="84" t="s">
        <v>4</v>
      </c>
      <c r="I145" s="84" t="s">
        <v>5</v>
      </c>
      <c r="J145" s="84"/>
      <c r="K145" s="84"/>
      <c r="L145" s="84"/>
      <c r="M145" s="84" t="s">
        <v>6</v>
      </c>
      <c r="N145" s="84"/>
      <c r="O145" s="84"/>
      <c r="P145" s="84"/>
    </row>
    <row r="146" spans="1:16" ht="30.6" customHeight="1" x14ac:dyDescent="0.3">
      <c r="B146" s="84"/>
      <c r="C146" s="86"/>
      <c r="D146" s="84"/>
      <c r="E146" s="75" t="s">
        <v>7</v>
      </c>
      <c r="F146" s="75" t="s">
        <v>8</v>
      </c>
      <c r="G146" s="75" t="s">
        <v>9</v>
      </c>
      <c r="H146" s="84"/>
      <c r="I146" s="75" t="s">
        <v>11</v>
      </c>
      <c r="J146" s="75" t="s">
        <v>99</v>
      </c>
      <c r="K146" s="75" t="s">
        <v>10</v>
      </c>
      <c r="L146" s="75" t="s">
        <v>12</v>
      </c>
      <c r="M146" s="75" t="s">
        <v>13</v>
      </c>
      <c r="N146" s="75" t="s">
        <v>15</v>
      </c>
      <c r="O146" s="75" t="s">
        <v>100</v>
      </c>
      <c r="P146" s="75" t="s">
        <v>16</v>
      </c>
    </row>
    <row r="147" spans="1:16" ht="16.2" customHeight="1" x14ac:dyDescent="0.3">
      <c r="A147" s="28">
        <v>6</v>
      </c>
      <c r="B147" s="84" t="s">
        <v>17</v>
      </c>
      <c r="C147" s="84"/>
      <c r="D147" s="84"/>
      <c r="E147" s="84"/>
      <c r="F147" s="84"/>
      <c r="G147" s="84"/>
      <c r="H147" s="84"/>
      <c r="I147" s="84"/>
      <c r="J147" s="84"/>
      <c r="K147" s="84"/>
      <c r="L147" s="84"/>
      <c r="M147" s="84"/>
      <c r="N147" s="84"/>
      <c r="O147" s="84"/>
      <c r="P147" s="84"/>
    </row>
    <row r="148" spans="1:16" ht="33" customHeight="1" x14ac:dyDescent="0.3">
      <c r="A148" s="28">
        <v>6</v>
      </c>
      <c r="B148" s="75" t="s">
        <v>140</v>
      </c>
      <c r="C148" s="76" t="s">
        <v>141</v>
      </c>
      <c r="D148" s="75" t="s">
        <v>259</v>
      </c>
      <c r="E148" s="58">
        <v>9.7899999999999991</v>
      </c>
      <c r="F148" s="58">
        <v>8.9649999999999999</v>
      </c>
      <c r="G148" s="58">
        <v>43.81</v>
      </c>
      <c r="H148" s="58">
        <v>288.11</v>
      </c>
      <c r="I148" s="58">
        <v>30</v>
      </c>
      <c r="J148" s="58">
        <v>0.2</v>
      </c>
      <c r="K148" s="58">
        <v>0.65</v>
      </c>
      <c r="L148" s="58">
        <v>0.92500000000000004</v>
      </c>
      <c r="M148" s="58">
        <v>157.56</v>
      </c>
      <c r="N148" s="58">
        <v>7.6749999999999998</v>
      </c>
      <c r="O148" s="58">
        <v>256.06</v>
      </c>
      <c r="P148" s="58">
        <v>1.86</v>
      </c>
    </row>
    <row r="149" spans="1:16" ht="21.6" customHeight="1" x14ac:dyDescent="0.3">
      <c r="A149" s="28">
        <v>6</v>
      </c>
      <c r="B149" s="75" t="s">
        <v>155</v>
      </c>
      <c r="C149" s="76" t="s">
        <v>156</v>
      </c>
      <c r="D149" s="75">
        <v>30</v>
      </c>
      <c r="E149" s="58">
        <v>2.25</v>
      </c>
      <c r="F149" s="58">
        <v>0.87</v>
      </c>
      <c r="G149" s="58">
        <v>15.419999999999998</v>
      </c>
      <c r="H149" s="58">
        <v>78.509999999999991</v>
      </c>
      <c r="I149" s="58">
        <v>0</v>
      </c>
      <c r="J149" s="58">
        <v>8.9999999999999993E-3</v>
      </c>
      <c r="K149" s="58">
        <v>0</v>
      </c>
      <c r="L149" s="58">
        <v>0.51</v>
      </c>
      <c r="M149" s="58">
        <v>5.7</v>
      </c>
      <c r="N149" s="58">
        <v>3.9</v>
      </c>
      <c r="O149" s="58">
        <v>19.5</v>
      </c>
      <c r="P149" s="58">
        <v>0.36</v>
      </c>
    </row>
    <row r="150" spans="1:16" ht="21.6" customHeight="1" x14ac:dyDescent="0.3">
      <c r="B150" s="75" t="s">
        <v>162</v>
      </c>
      <c r="C150" s="76" t="s">
        <v>163</v>
      </c>
      <c r="D150" s="75">
        <v>20</v>
      </c>
      <c r="E150" s="58">
        <v>4.3600000000000003</v>
      </c>
      <c r="F150" s="58">
        <v>5.2</v>
      </c>
      <c r="G150" s="58">
        <v>0</v>
      </c>
      <c r="H150" s="58">
        <v>64.239999999999995</v>
      </c>
      <c r="I150" s="58">
        <v>31.200000000000003</v>
      </c>
      <c r="J150" s="58">
        <v>6.0000000000000001E-3</v>
      </c>
      <c r="K150" s="58">
        <v>5.6000000000000008E-2</v>
      </c>
      <c r="L150" s="58">
        <v>0.1</v>
      </c>
      <c r="M150" s="58">
        <v>154.88</v>
      </c>
      <c r="N150" s="58">
        <v>6.09</v>
      </c>
      <c r="O150" s="58">
        <v>87</v>
      </c>
      <c r="P150" s="58">
        <v>0.17400000000000002</v>
      </c>
    </row>
    <row r="151" spans="1:16" ht="16.2" customHeight="1" x14ac:dyDescent="0.3">
      <c r="A151" s="28">
        <v>6</v>
      </c>
      <c r="B151" s="75"/>
      <c r="C151" s="76" t="s">
        <v>167</v>
      </c>
      <c r="D151" s="75">
        <v>65</v>
      </c>
      <c r="E151" s="65">
        <v>4.2250000000000005</v>
      </c>
      <c r="F151" s="65">
        <v>3.9000000000000004</v>
      </c>
      <c r="G151" s="65">
        <v>33.15</v>
      </c>
      <c r="H151" s="65">
        <v>184.6</v>
      </c>
      <c r="I151" s="65">
        <v>11.700000000000001</v>
      </c>
      <c r="J151" s="65">
        <v>7.1500000000000008E-2</v>
      </c>
      <c r="K151" s="65">
        <v>0</v>
      </c>
      <c r="L151" s="65">
        <v>2.6</v>
      </c>
      <c r="M151" s="65">
        <v>20.150000000000002</v>
      </c>
      <c r="N151" s="65">
        <v>8.4500000000000011</v>
      </c>
      <c r="O151" s="65">
        <v>57.85</v>
      </c>
      <c r="P151" s="65">
        <v>0.84500000000000008</v>
      </c>
    </row>
    <row r="152" spans="1:16" ht="20.100000000000001" customHeight="1" x14ac:dyDescent="0.3">
      <c r="B152" s="22" t="s">
        <v>134</v>
      </c>
      <c r="C152" s="76" t="s">
        <v>135</v>
      </c>
      <c r="D152" s="75">
        <v>200</v>
      </c>
      <c r="E152" s="58">
        <v>3.94</v>
      </c>
      <c r="F152" s="58">
        <v>3.06</v>
      </c>
      <c r="G152" s="58">
        <v>16.34</v>
      </c>
      <c r="H152" s="58">
        <v>108.66</v>
      </c>
      <c r="I152" s="58">
        <v>16.28</v>
      </c>
      <c r="J152" s="58">
        <v>0.02</v>
      </c>
      <c r="K152" s="58">
        <v>0.64</v>
      </c>
      <c r="L152" s="58">
        <v>0</v>
      </c>
      <c r="M152" s="58">
        <v>130.56</v>
      </c>
      <c r="N152" s="58">
        <v>24.96</v>
      </c>
      <c r="O152" s="58">
        <v>111.7</v>
      </c>
      <c r="P152" s="58">
        <v>0.66</v>
      </c>
    </row>
    <row r="153" spans="1:16" ht="17.399999999999999" customHeight="1" x14ac:dyDescent="0.3">
      <c r="A153" s="28">
        <v>6</v>
      </c>
      <c r="B153" s="75"/>
      <c r="C153" s="76" t="s">
        <v>18</v>
      </c>
      <c r="D153" s="75">
        <v>570</v>
      </c>
      <c r="E153" s="22">
        <v>24.565000000000001</v>
      </c>
      <c r="F153" s="22">
        <v>21.995000000000001</v>
      </c>
      <c r="G153" s="22">
        <v>108.72</v>
      </c>
      <c r="H153" s="22">
        <v>724.12</v>
      </c>
      <c r="I153" s="22">
        <v>89.18</v>
      </c>
      <c r="J153" s="22">
        <v>0.30650000000000005</v>
      </c>
      <c r="K153" s="22">
        <v>1.3460000000000001</v>
      </c>
      <c r="L153" s="22">
        <v>4.1349999999999998</v>
      </c>
      <c r="M153" s="22">
        <v>468.84999999999997</v>
      </c>
      <c r="N153" s="22">
        <v>51.075000000000003</v>
      </c>
      <c r="O153" s="22">
        <v>532.11</v>
      </c>
      <c r="P153" s="22">
        <v>3.8990000000000005</v>
      </c>
    </row>
    <row r="154" spans="1:16" ht="13.95" customHeight="1" x14ac:dyDescent="0.3">
      <c r="A154" s="28">
        <v>6</v>
      </c>
      <c r="B154" s="85" t="s">
        <v>19</v>
      </c>
      <c r="C154" s="84"/>
      <c r="D154" s="84"/>
      <c r="E154" s="84"/>
      <c r="F154" s="84"/>
      <c r="G154" s="84"/>
      <c r="H154" s="84"/>
      <c r="I154" s="84"/>
      <c r="J154" s="84"/>
      <c r="K154" s="84"/>
      <c r="L154" s="84"/>
      <c r="M154" s="84"/>
      <c r="N154" s="84"/>
      <c r="O154" s="84"/>
      <c r="P154" s="84"/>
    </row>
    <row r="155" spans="1:16" ht="32.4" customHeight="1" x14ac:dyDescent="0.3">
      <c r="A155" s="28">
        <v>6</v>
      </c>
      <c r="B155" s="66" t="s">
        <v>127</v>
      </c>
      <c r="C155" s="67" t="s">
        <v>261</v>
      </c>
      <c r="D155" s="66">
        <v>100</v>
      </c>
      <c r="E155" s="46">
        <v>0.88</v>
      </c>
      <c r="F155" s="46">
        <v>5.43</v>
      </c>
      <c r="G155" s="46">
        <v>3.25</v>
      </c>
      <c r="H155" s="46">
        <v>65.37</v>
      </c>
      <c r="I155" s="46">
        <v>38.299999999999997</v>
      </c>
      <c r="J155" s="46">
        <v>0.04</v>
      </c>
      <c r="K155" s="46">
        <v>7.73</v>
      </c>
      <c r="L155" s="46">
        <v>0.95</v>
      </c>
      <c r="M155" s="46">
        <v>15.14</v>
      </c>
      <c r="N155" s="46">
        <v>14.71</v>
      </c>
      <c r="O155" s="46">
        <v>27.51</v>
      </c>
      <c r="P155" s="46">
        <v>0.63</v>
      </c>
    </row>
    <row r="156" spans="1:16" ht="47.4" customHeight="1" x14ac:dyDescent="0.3">
      <c r="B156" s="66" t="s">
        <v>246</v>
      </c>
      <c r="C156" s="67" t="s">
        <v>244</v>
      </c>
      <c r="D156" s="66" t="s">
        <v>258</v>
      </c>
      <c r="E156" s="46">
        <v>7.0050000000000008</v>
      </c>
      <c r="F156" s="46">
        <v>6.7</v>
      </c>
      <c r="G156" s="46">
        <v>19.05</v>
      </c>
      <c r="H156" s="46">
        <v>164.51999999999998</v>
      </c>
      <c r="I156" s="46">
        <v>137.15</v>
      </c>
      <c r="J156" s="46">
        <v>8.4999999999999992E-2</v>
      </c>
      <c r="K156" s="46">
        <v>1.3049999999999999</v>
      </c>
      <c r="L156" s="46">
        <v>0.57500000000000007</v>
      </c>
      <c r="M156" s="46">
        <v>18.975000000000001</v>
      </c>
      <c r="N156" s="46">
        <v>25.495000000000005</v>
      </c>
      <c r="O156" s="46">
        <v>91.83</v>
      </c>
      <c r="P156" s="46">
        <v>1.2250000000000001</v>
      </c>
    </row>
    <row r="157" spans="1:16" ht="47.4" customHeight="1" x14ac:dyDescent="0.3">
      <c r="B157" s="68" t="s">
        <v>147</v>
      </c>
      <c r="C157" s="67" t="s">
        <v>148</v>
      </c>
      <c r="D157" s="66">
        <v>100</v>
      </c>
      <c r="E157" s="46">
        <v>13.85</v>
      </c>
      <c r="F157" s="46">
        <v>15.4</v>
      </c>
      <c r="G157" s="46">
        <v>14.23</v>
      </c>
      <c r="H157" s="46">
        <v>250.92</v>
      </c>
      <c r="I157" s="46">
        <v>16.239999999999998</v>
      </c>
      <c r="J157" s="46">
        <v>0.22</v>
      </c>
      <c r="K157" s="46">
        <v>0.27</v>
      </c>
      <c r="L157" s="46">
        <v>0.95</v>
      </c>
      <c r="M157" s="46">
        <v>10.75</v>
      </c>
      <c r="N157" s="46">
        <v>10.31</v>
      </c>
      <c r="O157" s="46">
        <v>137.1</v>
      </c>
      <c r="P157" s="46">
        <v>1.5</v>
      </c>
    </row>
    <row r="158" spans="1:16" ht="31.8" customHeight="1" x14ac:dyDescent="0.3">
      <c r="B158" s="68" t="s">
        <v>131</v>
      </c>
      <c r="C158" s="67" t="s">
        <v>245</v>
      </c>
      <c r="D158" s="66">
        <v>180</v>
      </c>
      <c r="E158" s="46">
        <v>4.194</v>
      </c>
      <c r="F158" s="46">
        <v>4.0140000000000002</v>
      </c>
      <c r="G158" s="46">
        <v>42.462000000000003</v>
      </c>
      <c r="H158" s="46">
        <v>222.75</v>
      </c>
      <c r="I158" s="46">
        <v>14.58</v>
      </c>
      <c r="J158" s="46">
        <v>3.6000000000000004E-2</v>
      </c>
      <c r="K158" s="46">
        <v>0</v>
      </c>
      <c r="L158" s="46">
        <v>0.30600000000000005</v>
      </c>
      <c r="M158" s="46">
        <v>5.58</v>
      </c>
      <c r="N158" s="46">
        <v>27.414000000000001</v>
      </c>
      <c r="O158" s="46">
        <v>83.52</v>
      </c>
      <c r="P158" s="46">
        <v>0.54</v>
      </c>
    </row>
    <row r="159" spans="1:16" ht="16.2" customHeight="1" x14ac:dyDescent="0.3">
      <c r="B159" s="68" t="s">
        <v>132</v>
      </c>
      <c r="C159" s="67" t="s">
        <v>133</v>
      </c>
      <c r="D159" s="66">
        <v>200</v>
      </c>
      <c r="E159" s="29">
        <v>0.18</v>
      </c>
      <c r="F159" s="29">
        <v>0.08</v>
      </c>
      <c r="G159" s="29">
        <v>16.3</v>
      </c>
      <c r="H159" s="29">
        <v>66.64</v>
      </c>
      <c r="I159" s="29">
        <v>2.04</v>
      </c>
      <c r="J159" s="29">
        <v>0</v>
      </c>
      <c r="K159" s="29">
        <v>16</v>
      </c>
      <c r="L159" s="29">
        <v>0</v>
      </c>
      <c r="M159" s="29">
        <v>6.78</v>
      </c>
      <c r="N159" s="29">
        <v>5.4</v>
      </c>
      <c r="O159" s="29">
        <v>5.74</v>
      </c>
      <c r="P159" s="29">
        <v>0.28000000000000003</v>
      </c>
    </row>
    <row r="160" spans="1:16" ht="18" customHeight="1" x14ac:dyDescent="0.3">
      <c r="A160" s="28">
        <v>6</v>
      </c>
      <c r="B160" s="66" t="s">
        <v>151</v>
      </c>
      <c r="C160" s="67" t="s">
        <v>152</v>
      </c>
      <c r="D160" s="66">
        <v>30</v>
      </c>
      <c r="E160" s="29">
        <v>2.2799999999999998</v>
      </c>
      <c r="F160" s="29">
        <v>0.24</v>
      </c>
      <c r="G160" s="29">
        <v>14.76</v>
      </c>
      <c r="H160" s="29">
        <v>70.319999999999993</v>
      </c>
      <c r="I160" s="29">
        <v>0</v>
      </c>
      <c r="J160" s="29">
        <v>3.3000000000000002E-2</v>
      </c>
      <c r="K160" s="29">
        <v>0</v>
      </c>
      <c r="L160" s="29">
        <v>0.36</v>
      </c>
      <c r="M160" s="29">
        <v>6</v>
      </c>
      <c r="N160" s="29">
        <v>4.2</v>
      </c>
      <c r="O160" s="29">
        <v>19.5</v>
      </c>
      <c r="P160" s="29">
        <v>0.33</v>
      </c>
    </row>
    <row r="161" spans="1:16" ht="19.5" customHeight="1" x14ac:dyDescent="0.3">
      <c r="A161" s="28">
        <v>6</v>
      </c>
      <c r="B161" s="66" t="s">
        <v>153</v>
      </c>
      <c r="C161" s="67" t="s">
        <v>154</v>
      </c>
      <c r="D161" s="66">
        <v>40</v>
      </c>
      <c r="E161" s="29">
        <v>2.2399999999999998</v>
      </c>
      <c r="F161" s="29">
        <v>0.44000000000000006</v>
      </c>
      <c r="G161" s="29">
        <v>23.76</v>
      </c>
      <c r="H161" s="29">
        <v>107.96</v>
      </c>
      <c r="I161" s="29">
        <v>0</v>
      </c>
      <c r="J161" s="29">
        <v>0.16000000000000003</v>
      </c>
      <c r="K161" s="29">
        <v>0</v>
      </c>
      <c r="L161" s="29">
        <v>0.36000000000000004</v>
      </c>
      <c r="M161" s="29">
        <v>9.2000000000000011</v>
      </c>
      <c r="N161" s="29">
        <v>10</v>
      </c>
      <c r="O161" s="29">
        <v>42.400000000000006</v>
      </c>
      <c r="P161" s="29">
        <v>1.2400000000000002</v>
      </c>
    </row>
    <row r="162" spans="1:16" ht="17.399999999999999" customHeight="1" x14ac:dyDescent="0.3">
      <c r="A162" s="28">
        <v>6</v>
      </c>
      <c r="B162" s="75"/>
      <c r="C162" s="76" t="s">
        <v>18</v>
      </c>
      <c r="D162" s="75">
        <v>910</v>
      </c>
      <c r="E162" s="22">
        <v>30.628999999999998</v>
      </c>
      <c r="F162" s="22">
        <v>32.303999999999995</v>
      </c>
      <c r="G162" s="22">
        <v>133.81200000000001</v>
      </c>
      <c r="H162" s="22">
        <v>948.48</v>
      </c>
      <c r="I162" s="22">
        <v>208.31</v>
      </c>
      <c r="J162" s="22">
        <v>0.57400000000000007</v>
      </c>
      <c r="K162" s="22">
        <v>25.305</v>
      </c>
      <c r="L162" s="22">
        <v>3.5009999999999994</v>
      </c>
      <c r="M162" s="22">
        <v>72.424999999999997</v>
      </c>
      <c r="N162" s="22">
        <v>97.529000000000011</v>
      </c>
      <c r="O162" s="22">
        <v>407.6</v>
      </c>
      <c r="P162" s="22">
        <v>5.7450000000000001</v>
      </c>
    </row>
    <row r="163" spans="1:16" ht="15" customHeight="1" x14ac:dyDescent="0.3">
      <c r="A163" s="28">
        <v>6</v>
      </c>
      <c r="B163" s="84" t="s">
        <v>20</v>
      </c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  <c r="P163" s="84"/>
    </row>
    <row r="164" spans="1:16" ht="18.75" customHeight="1" x14ac:dyDescent="0.3">
      <c r="A164" s="28">
        <v>6</v>
      </c>
      <c r="B164" s="22" t="s">
        <v>190</v>
      </c>
      <c r="C164" s="76" t="s">
        <v>174</v>
      </c>
      <c r="D164" s="75">
        <v>150</v>
      </c>
      <c r="E164" s="46">
        <v>13.71</v>
      </c>
      <c r="F164" s="46">
        <v>16.11</v>
      </c>
      <c r="G164" s="46">
        <v>46.62</v>
      </c>
      <c r="H164" s="46">
        <v>386.31000000000006</v>
      </c>
      <c r="I164" s="46">
        <v>110.69999999999999</v>
      </c>
      <c r="J164" s="46">
        <v>4.4999999999999998E-2</v>
      </c>
      <c r="K164" s="46">
        <v>4.4999999999999998E-2</v>
      </c>
      <c r="L164" s="46">
        <v>1.9350000000000001</v>
      </c>
      <c r="M164" s="46">
        <v>150.94499999999999</v>
      </c>
      <c r="N164" s="46">
        <v>19.395</v>
      </c>
      <c r="O164" s="46">
        <v>177.78</v>
      </c>
      <c r="P164" s="46">
        <v>1.8900000000000001</v>
      </c>
    </row>
    <row r="165" spans="1:16" ht="28.95" customHeight="1" x14ac:dyDescent="0.3">
      <c r="B165" s="22" t="s">
        <v>103</v>
      </c>
      <c r="C165" s="76" t="s">
        <v>104</v>
      </c>
      <c r="D165" s="75">
        <v>200</v>
      </c>
      <c r="E165" s="29">
        <v>0.18</v>
      </c>
      <c r="F165" s="29">
        <v>0.04</v>
      </c>
      <c r="G165" s="29">
        <v>15.04</v>
      </c>
      <c r="H165" s="29">
        <v>61.24</v>
      </c>
      <c r="I165" s="29">
        <v>0.04</v>
      </c>
      <c r="J165" s="29">
        <v>0</v>
      </c>
      <c r="K165" s="29">
        <v>0.04</v>
      </c>
      <c r="L165" s="29">
        <v>0</v>
      </c>
      <c r="M165" s="29">
        <v>4.8</v>
      </c>
      <c r="N165" s="29">
        <v>3.82</v>
      </c>
      <c r="O165" s="29">
        <v>7.18</v>
      </c>
      <c r="P165" s="29">
        <v>0.76</v>
      </c>
    </row>
    <row r="166" spans="1:16" ht="16.2" customHeight="1" x14ac:dyDescent="0.3">
      <c r="A166" s="28">
        <v>6</v>
      </c>
      <c r="B166" s="75"/>
      <c r="C166" s="76" t="s">
        <v>18</v>
      </c>
      <c r="D166" s="75">
        <v>350</v>
      </c>
      <c r="E166" s="60">
        <v>13.89</v>
      </c>
      <c r="F166" s="75">
        <v>16.149999999999999</v>
      </c>
      <c r="G166" s="75">
        <v>61.66</v>
      </c>
      <c r="H166" s="22">
        <v>447.55000000000007</v>
      </c>
      <c r="I166" s="75">
        <v>110.74</v>
      </c>
      <c r="J166" s="75">
        <v>4.4999999999999998E-2</v>
      </c>
      <c r="K166" s="75">
        <v>8.4999999999999992E-2</v>
      </c>
      <c r="L166" s="75">
        <v>1.9350000000000001</v>
      </c>
      <c r="M166" s="75">
        <v>155.745</v>
      </c>
      <c r="N166" s="75">
        <v>23.215</v>
      </c>
      <c r="O166" s="75">
        <v>184.96</v>
      </c>
      <c r="P166" s="75">
        <v>2.6500000000000004</v>
      </c>
    </row>
    <row r="167" spans="1:16" ht="13.95" customHeight="1" x14ac:dyDescent="0.3">
      <c r="A167" s="28">
        <v>6</v>
      </c>
      <c r="B167" s="75"/>
      <c r="C167" s="76" t="s">
        <v>26</v>
      </c>
      <c r="D167" s="75">
        <v>1830</v>
      </c>
      <c r="E167" s="22">
        <v>69.084000000000003</v>
      </c>
      <c r="F167" s="22">
        <v>70.448999999999998</v>
      </c>
      <c r="G167" s="22">
        <v>304.19200000000001</v>
      </c>
      <c r="H167" s="22">
        <v>2120.15</v>
      </c>
      <c r="I167" s="22">
        <v>408.23</v>
      </c>
      <c r="J167" s="22">
        <v>0.92550000000000021</v>
      </c>
      <c r="K167" s="22">
        <v>26.736000000000001</v>
      </c>
      <c r="L167" s="22">
        <v>9.5709999999999997</v>
      </c>
      <c r="M167" s="22">
        <v>697.02</v>
      </c>
      <c r="N167" s="22">
        <v>171.81900000000002</v>
      </c>
      <c r="O167" s="22">
        <v>1124.67</v>
      </c>
      <c r="P167" s="22">
        <v>12.294</v>
      </c>
    </row>
  </sheetData>
  <mergeCells count="60">
    <mergeCell ref="I117:L117"/>
    <mergeCell ref="M117:P117"/>
    <mergeCell ref="B119:P119"/>
    <mergeCell ref="B126:P126"/>
    <mergeCell ref="B135:P135"/>
    <mergeCell ref="B117:B118"/>
    <mergeCell ref="C117:C118"/>
    <mergeCell ref="D117:D118"/>
    <mergeCell ref="E117:G117"/>
    <mergeCell ref="H117:H118"/>
    <mergeCell ref="I33:L33"/>
    <mergeCell ref="M33:P33"/>
    <mergeCell ref="B61:B62"/>
    <mergeCell ref="C61:C62"/>
    <mergeCell ref="D61:D62"/>
    <mergeCell ref="E61:G61"/>
    <mergeCell ref="H61:H62"/>
    <mergeCell ref="I61:L61"/>
    <mergeCell ref="M61:P61"/>
    <mergeCell ref="B33:B34"/>
    <mergeCell ref="C33:C34"/>
    <mergeCell ref="D33:D34"/>
    <mergeCell ref="E33:G33"/>
    <mergeCell ref="H33:H34"/>
    <mergeCell ref="M6:P6"/>
    <mergeCell ref="B8:P8"/>
    <mergeCell ref="B14:P14"/>
    <mergeCell ref="B22:P22"/>
    <mergeCell ref="B6:B7"/>
    <mergeCell ref="C6:C7"/>
    <mergeCell ref="D6:D7"/>
    <mergeCell ref="E6:G6"/>
    <mergeCell ref="H6:H7"/>
    <mergeCell ref="I6:L6"/>
    <mergeCell ref="B63:P63"/>
    <mergeCell ref="B51:P51"/>
    <mergeCell ref="B42:P42"/>
    <mergeCell ref="B35:P35"/>
    <mergeCell ref="B70:P70"/>
    <mergeCell ref="B78:P78"/>
    <mergeCell ref="B91:P91"/>
    <mergeCell ref="B98:P98"/>
    <mergeCell ref="B107:P107"/>
    <mergeCell ref="B89:B90"/>
    <mergeCell ref="C89:C90"/>
    <mergeCell ref="D89:D90"/>
    <mergeCell ref="E89:G89"/>
    <mergeCell ref="H89:H90"/>
    <mergeCell ref="I89:L89"/>
    <mergeCell ref="M89:P89"/>
    <mergeCell ref="B147:P147"/>
    <mergeCell ref="B154:P154"/>
    <mergeCell ref="B163:P163"/>
    <mergeCell ref="B145:B146"/>
    <mergeCell ref="C145:C146"/>
    <mergeCell ref="D145:D146"/>
    <mergeCell ref="E145:G145"/>
    <mergeCell ref="H145:H146"/>
    <mergeCell ref="I145:L145"/>
    <mergeCell ref="M145:P145"/>
  </mergeCells>
  <pageMargins left="0.51181102362204722" right="0.51181102362204722" top="0.74803149606299213" bottom="0.35433070866141736" header="0.31496062992125984" footer="0.31496062992125984"/>
  <pageSetup paperSize="9" scale="65" fitToHeight="0" orientation="landscape" r:id="rId1"/>
  <rowBreaks count="5" manualBreakCount="5">
    <brk id="27" max="16383" man="1"/>
    <brk id="55" max="16383" man="1"/>
    <brk id="83" max="16383" man="1"/>
    <brk id="111" max="16383" man="1"/>
    <brk id="13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S14"/>
  <sheetViews>
    <sheetView view="pageBreakPreview" zoomScaleNormal="100" zoomScaleSheetLayoutView="100" workbookViewId="0">
      <selection activeCell="C8" sqref="C8"/>
    </sheetView>
  </sheetViews>
  <sheetFormatPr defaultColWidth="9.109375" defaultRowHeight="13.8" x14ac:dyDescent="0.25"/>
  <cols>
    <col min="1" max="1" width="14.6640625" style="1" customWidth="1"/>
    <col min="2" max="4" width="16.6640625" style="1" customWidth="1"/>
    <col min="5" max="5" width="22.6640625" style="1" customWidth="1"/>
    <col min="6" max="13" width="13" style="1" customWidth="1"/>
    <col min="14" max="14" width="9.109375" style="1"/>
    <col min="15" max="15" width="32.44140625" style="1" hidden="1" customWidth="1"/>
    <col min="16" max="19" width="9.33203125" style="1" hidden="1" customWidth="1"/>
    <col min="20" max="16384" width="9.109375" style="1"/>
  </cols>
  <sheetData>
    <row r="2" spans="1:19" ht="40.5" customHeight="1" thickBot="1" x14ac:dyDescent="0.3">
      <c r="A2" s="87" t="s">
        <v>251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</row>
    <row r="3" spans="1:19" ht="75" customHeight="1" thickBot="1" x14ac:dyDescent="0.3">
      <c r="A3" s="95" t="s">
        <v>27</v>
      </c>
      <c r="B3" s="94" t="s">
        <v>3</v>
      </c>
      <c r="C3" s="94"/>
      <c r="D3" s="94"/>
      <c r="E3" s="94" t="s">
        <v>260</v>
      </c>
      <c r="F3" s="94" t="s">
        <v>5</v>
      </c>
      <c r="G3" s="94"/>
      <c r="H3" s="94"/>
      <c r="I3" s="94"/>
      <c r="J3" s="94" t="s">
        <v>6</v>
      </c>
      <c r="K3" s="94"/>
      <c r="L3" s="94"/>
      <c r="M3" s="94"/>
      <c r="O3" s="91" t="s">
        <v>31</v>
      </c>
      <c r="P3" s="88" t="s">
        <v>3</v>
      </c>
      <c r="Q3" s="89"/>
      <c r="R3" s="90"/>
      <c r="S3" s="2" t="s">
        <v>29</v>
      </c>
    </row>
    <row r="4" spans="1:19" ht="21" customHeight="1" thickBot="1" x14ac:dyDescent="0.3">
      <c r="A4" s="96"/>
      <c r="B4" s="39" t="s">
        <v>7</v>
      </c>
      <c r="C4" s="39" t="s">
        <v>8</v>
      </c>
      <c r="D4" s="39" t="s">
        <v>9</v>
      </c>
      <c r="E4" s="94"/>
      <c r="F4" s="39" t="s">
        <v>28</v>
      </c>
      <c r="G4" s="39" t="s">
        <v>10</v>
      </c>
      <c r="H4" s="39" t="s">
        <v>11</v>
      </c>
      <c r="I4" s="39" t="s">
        <v>12</v>
      </c>
      <c r="J4" s="39" t="s">
        <v>13</v>
      </c>
      <c r="K4" s="39" t="s">
        <v>14</v>
      </c>
      <c r="L4" s="39" t="s">
        <v>15</v>
      </c>
      <c r="M4" s="39" t="s">
        <v>16</v>
      </c>
      <c r="O4" s="92"/>
      <c r="P4" s="3" t="s">
        <v>7</v>
      </c>
      <c r="Q4" s="3" t="s">
        <v>8</v>
      </c>
      <c r="R4" s="3" t="s">
        <v>9</v>
      </c>
      <c r="S4" s="4" t="s">
        <v>30</v>
      </c>
    </row>
    <row r="5" spans="1:19" ht="22.95" customHeight="1" thickBot="1" x14ac:dyDescent="0.35">
      <c r="A5" s="23">
        <v>1</v>
      </c>
      <c r="B5" s="40">
        <v>65.814999999999998</v>
      </c>
      <c r="C5" s="40">
        <v>63.423999999999992</v>
      </c>
      <c r="D5" s="40">
        <v>279.11900000000003</v>
      </c>
      <c r="E5" s="40">
        <v>1950.5120000000002</v>
      </c>
      <c r="F5" s="40">
        <v>1276.3399999999999</v>
      </c>
      <c r="G5" s="40">
        <v>1.0620000000000001</v>
      </c>
      <c r="H5" s="40">
        <v>63.527000000000001</v>
      </c>
      <c r="I5" s="40">
        <v>7.109</v>
      </c>
      <c r="J5" s="40">
        <v>578.56600000000003</v>
      </c>
      <c r="K5" s="40">
        <v>276.64400000000001</v>
      </c>
      <c r="L5" s="40">
        <v>926.30200000000002</v>
      </c>
      <c r="M5" s="40">
        <v>12.204999999999998</v>
      </c>
      <c r="O5" s="93"/>
      <c r="P5" s="5" t="s">
        <v>32</v>
      </c>
      <c r="Q5" s="5" t="s">
        <v>33</v>
      </c>
      <c r="R5" s="5" t="s">
        <v>34</v>
      </c>
      <c r="S5" s="6" t="s">
        <v>35</v>
      </c>
    </row>
    <row r="6" spans="1:19" ht="22.95" customHeight="1" thickBot="1" x14ac:dyDescent="0.3">
      <c r="A6" s="23">
        <v>2</v>
      </c>
      <c r="B6" s="40">
        <v>81.102000000000004</v>
      </c>
      <c r="C6" s="40">
        <v>73.740000000000009</v>
      </c>
      <c r="D6" s="40">
        <v>256.06900000000002</v>
      </c>
      <c r="E6" s="40">
        <v>2012.3439999999998</v>
      </c>
      <c r="F6" s="40">
        <v>608.44900000000007</v>
      </c>
      <c r="G6" s="40">
        <v>0.84250000000000003</v>
      </c>
      <c r="H6" s="40">
        <v>16.739000000000001</v>
      </c>
      <c r="I6" s="40">
        <v>9.7220000000000013</v>
      </c>
      <c r="J6" s="40">
        <v>619.78399999999999</v>
      </c>
      <c r="K6" s="40">
        <v>228.20200000000003</v>
      </c>
      <c r="L6" s="40">
        <v>1045.2260000000001</v>
      </c>
      <c r="M6" s="40">
        <v>13.637</v>
      </c>
      <c r="O6" s="7" t="s">
        <v>36</v>
      </c>
      <c r="P6" s="8">
        <v>422.79699999999997</v>
      </c>
      <c r="Q6" s="8">
        <v>395.62299999999999</v>
      </c>
      <c r="R6" s="8">
        <v>1674.4140000000002</v>
      </c>
      <c r="S6" s="8">
        <v>11942.694</v>
      </c>
    </row>
    <row r="7" spans="1:19" ht="22.95" customHeight="1" thickBot="1" x14ac:dyDescent="0.3">
      <c r="A7" s="23">
        <v>3</v>
      </c>
      <c r="B7" s="40">
        <v>49.707999999999998</v>
      </c>
      <c r="C7" s="40">
        <v>50.814</v>
      </c>
      <c r="D7" s="40">
        <v>284.41399999999999</v>
      </c>
      <c r="E7" s="40">
        <v>1793.98</v>
      </c>
      <c r="F7" s="40">
        <v>1628.7079999999999</v>
      </c>
      <c r="G7" s="40">
        <v>0.91349999999999998</v>
      </c>
      <c r="H7" s="40">
        <v>33.326999999999998</v>
      </c>
      <c r="I7" s="40">
        <v>9.0339999999999989</v>
      </c>
      <c r="J7" s="40">
        <v>578.08699999999999</v>
      </c>
      <c r="K7" s="40">
        <v>194.94</v>
      </c>
      <c r="L7" s="40">
        <v>826.57899999999995</v>
      </c>
      <c r="M7" s="40">
        <v>9.802999999999999</v>
      </c>
      <c r="O7" s="7" t="s">
        <v>37</v>
      </c>
      <c r="P7" s="8">
        <v>42.279699999999998</v>
      </c>
      <c r="Q7" s="8">
        <v>39.5623</v>
      </c>
      <c r="R7" s="8">
        <v>167.44140000000002</v>
      </c>
      <c r="S7" s="8">
        <v>1194.2693999999999</v>
      </c>
    </row>
    <row r="8" spans="1:19" ht="22.95" customHeight="1" x14ac:dyDescent="0.25">
      <c r="A8" s="23">
        <v>4</v>
      </c>
      <c r="B8" s="40">
        <v>66.31</v>
      </c>
      <c r="C8" s="40">
        <v>69.251000000000005</v>
      </c>
      <c r="D8" s="40">
        <v>277.45299999999997</v>
      </c>
      <c r="E8" s="40">
        <v>1998.3130000000001</v>
      </c>
      <c r="F8" s="40">
        <v>459.733</v>
      </c>
      <c r="G8" s="40">
        <v>1.4630000000000001</v>
      </c>
      <c r="H8" s="40">
        <v>52.171999999999997</v>
      </c>
      <c r="I8" s="40">
        <v>8.1030000000000015</v>
      </c>
      <c r="J8" s="40">
        <v>220.87700000000001</v>
      </c>
      <c r="K8" s="40">
        <v>404.26600000000002</v>
      </c>
      <c r="L8" s="40">
        <v>952.02600000000007</v>
      </c>
      <c r="M8" s="40">
        <v>15.515000000000001</v>
      </c>
    </row>
    <row r="9" spans="1:19" ht="22.95" customHeight="1" x14ac:dyDescent="0.25">
      <c r="A9" s="23">
        <v>5</v>
      </c>
      <c r="B9" s="40">
        <v>90.777999999999992</v>
      </c>
      <c r="C9" s="40">
        <v>67.944999999999993</v>
      </c>
      <c r="D9" s="40">
        <v>273.16700000000003</v>
      </c>
      <c r="E9" s="40">
        <v>2067.395</v>
      </c>
      <c r="F9" s="40">
        <v>568.37400000000002</v>
      </c>
      <c r="G9" s="40">
        <v>0.94800000000000006</v>
      </c>
      <c r="H9" s="40">
        <v>20.47</v>
      </c>
      <c r="I9" s="40">
        <v>9.6439999999999984</v>
      </c>
      <c r="J9" s="40">
        <v>691.51499999999999</v>
      </c>
      <c r="K9" s="40">
        <v>297.98099999999999</v>
      </c>
      <c r="L9" s="40">
        <v>1013.135</v>
      </c>
      <c r="M9" s="40">
        <v>12.418699999999999</v>
      </c>
    </row>
    <row r="10" spans="1:19" ht="22.95" customHeight="1" x14ac:dyDescent="0.25">
      <c r="A10" s="23">
        <v>6</v>
      </c>
      <c r="B10" s="40">
        <v>69.084000000000003</v>
      </c>
      <c r="C10" s="40">
        <v>70.448999999999998</v>
      </c>
      <c r="D10" s="40">
        <v>304.19200000000001</v>
      </c>
      <c r="E10" s="40">
        <v>2120.15</v>
      </c>
      <c r="F10" s="40">
        <v>408.23</v>
      </c>
      <c r="G10" s="40">
        <v>0.92550000000000021</v>
      </c>
      <c r="H10" s="40">
        <v>26.736000000000001</v>
      </c>
      <c r="I10" s="40">
        <v>9.5709999999999997</v>
      </c>
      <c r="J10" s="40">
        <v>697.02</v>
      </c>
      <c r="K10" s="40">
        <v>171.81900000000002</v>
      </c>
      <c r="L10" s="40">
        <v>1124.67</v>
      </c>
      <c r="M10" s="40">
        <v>12.294</v>
      </c>
    </row>
    <row r="11" spans="1:19" ht="37.950000000000003" customHeight="1" x14ac:dyDescent="0.25">
      <c r="A11" s="70" t="s">
        <v>252</v>
      </c>
      <c r="B11" s="70">
        <v>422.79699999999997</v>
      </c>
      <c r="C11" s="70">
        <v>395.62299999999999</v>
      </c>
      <c r="D11" s="70">
        <v>1674.4140000000002</v>
      </c>
      <c r="E11" s="70">
        <v>11942.694</v>
      </c>
      <c r="F11" s="70">
        <v>4949.8340000000007</v>
      </c>
      <c r="G11" s="70">
        <v>6.1545000000000014</v>
      </c>
      <c r="H11" s="70">
        <v>212.97099999999998</v>
      </c>
      <c r="I11" s="70">
        <v>53.183</v>
      </c>
      <c r="J11" s="70">
        <v>3385.8489999999997</v>
      </c>
      <c r="K11" s="70">
        <v>1573.8520000000001</v>
      </c>
      <c r="L11" s="70">
        <v>5887.9380000000001</v>
      </c>
      <c r="M11" s="70">
        <v>75.872699999999995</v>
      </c>
    </row>
    <row r="12" spans="1:19" ht="34.799999999999997" x14ac:dyDescent="0.3">
      <c r="A12" s="72" t="s">
        <v>254</v>
      </c>
      <c r="B12" s="77">
        <v>70.466166666666666</v>
      </c>
      <c r="C12" s="77">
        <v>65.93716666666667</v>
      </c>
      <c r="D12" s="77">
        <v>279.06900000000002</v>
      </c>
      <c r="E12" s="77">
        <v>1990.4489999999998</v>
      </c>
      <c r="F12" s="77">
        <v>824.97233333333349</v>
      </c>
      <c r="G12" s="77">
        <v>1.0257500000000002</v>
      </c>
      <c r="H12" s="77">
        <v>35.495166666666663</v>
      </c>
      <c r="I12" s="77">
        <v>8.8638333333333339</v>
      </c>
      <c r="J12" s="77">
        <v>564.30816666666658</v>
      </c>
      <c r="K12" s="77">
        <v>262.30866666666668</v>
      </c>
      <c r="L12" s="77">
        <v>981.32299999999998</v>
      </c>
      <c r="M12" s="77">
        <v>12.645449999999999</v>
      </c>
    </row>
    <row r="13" spans="1:19" x14ac:dyDescent="0.25">
      <c r="A13" s="71"/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</row>
    <row r="14" spans="1:19" x14ac:dyDescent="0.25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</row>
  </sheetData>
  <mergeCells count="8">
    <mergeCell ref="A2:M2"/>
    <mergeCell ref="P3:R3"/>
    <mergeCell ref="O3:O5"/>
    <mergeCell ref="B3:D3"/>
    <mergeCell ref="E3:E4"/>
    <mergeCell ref="F3:I3"/>
    <mergeCell ref="J3:M3"/>
    <mergeCell ref="A3:A4"/>
  </mergeCells>
  <pageMargins left="0.7" right="0.7" top="0.75" bottom="0.75" header="0.3" footer="0.3"/>
  <pageSetup paperSize="9" scale="6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5"/>
  <sheetViews>
    <sheetView view="pageBreakPreview" zoomScale="80" zoomScaleNormal="80" zoomScaleSheetLayoutView="80" workbookViewId="0">
      <selection sqref="A1:XFD1048576"/>
    </sheetView>
  </sheetViews>
  <sheetFormatPr defaultColWidth="9.109375" defaultRowHeight="15.6" x14ac:dyDescent="0.3"/>
  <cols>
    <col min="1" max="1" width="9.109375" style="24"/>
    <col min="2" max="2" width="54.33203125" style="26" customWidth="1"/>
    <col min="3" max="3" width="21.33203125" style="24" customWidth="1"/>
    <col min="4" max="4" width="19.6640625" style="24" customWidth="1"/>
    <col min="5" max="5" width="19.33203125" style="24" customWidth="1"/>
    <col min="6" max="6" width="12.109375" style="24" customWidth="1"/>
    <col min="7" max="7" width="12.109375" style="25" customWidth="1"/>
    <col min="8" max="9" width="16.88671875" style="24" customWidth="1"/>
    <col min="10" max="10" width="13" style="24" customWidth="1"/>
    <col min="11" max="11" width="9.109375" style="24" hidden="1" customWidth="1"/>
    <col min="12" max="16384" width="9.109375" style="24"/>
  </cols>
  <sheetData>
    <row r="2" spans="1:11" ht="17.399999999999999" x14ac:dyDescent="0.3">
      <c r="A2" s="100" t="s">
        <v>250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</row>
    <row r="3" spans="1:11" ht="15" customHeight="1" x14ac:dyDescent="0.3">
      <c r="J3" s="101"/>
      <c r="K3" s="101"/>
    </row>
    <row r="4" spans="1:11" x14ac:dyDescent="0.3">
      <c r="A4" s="73"/>
    </row>
    <row r="5" spans="1:11" ht="35.25" customHeight="1" x14ac:dyDescent="0.3">
      <c r="A5" s="97" t="s">
        <v>38</v>
      </c>
      <c r="B5" s="97" t="s">
        <v>39</v>
      </c>
      <c r="C5" s="97" t="s">
        <v>40</v>
      </c>
      <c r="D5" s="102" t="s">
        <v>255</v>
      </c>
      <c r="E5" s="103"/>
      <c r="F5" s="102" t="s">
        <v>249</v>
      </c>
      <c r="G5" s="103"/>
      <c r="H5" s="97" t="s">
        <v>61</v>
      </c>
      <c r="I5" s="97" t="s">
        <v>186</v>
      </c>
      <c r="J5" s="97" t="s">
        <v>187</v>
      </c>
      <c r="K5" s="97" t="s">
        <v>41</v>
      </c>
    </row>
    <row r="6" spans="1:11" ht="27.75" customHeight="1" x14ac:dyDescent="0.3">
      <c r="A6" s="98"/>
      <c r="B6" s="98"/>
      <c r="C6" s="98"/>
      <c r="D6" s="104"/>
      <c r="E6" s="105"/>
      <c r="F6" s="106"/>
      <c r="G6" s="107"/>
      <c r="H6" s="98"/>
      <c r="I6" s="98"/>
      <c r="J6" s="98"/>
      <c r="K6" s="98"/>
    </row>
    <row r="7" spans="1:11" ht="27.75" customHeight="1" x14ac:dyDescent="0.3">
      <c r="A7" s="96"/>
      <c r="B7" s="99"/>
      <c r="C7" s="99"/>
      <c r="D7" s="74">
        <v>0.7</v>
      </c>
      <c r="E7" s="74">
        <v>0.85</v>
      </c>
      <c r="F7" s="74">
        <v>0.7</v>
      </c>
      <c r="G7" s="74">
        <v>0.85</v>
      </c>
      <c r="H7" s="99"/>
      <c r="I7" s="99"/>
      <c r="J7" s="99"/>
      <c r="K7" s="99"/>
    </row>
    <row r="8" spans="1:11" ht="16.5" customHeight="1" x14ac:dyDescent="0.3">
      <c r="A8" s="19">
        <v>1</v>
      </c>
      <c r="B8" s="27" t="s">
        <v>176</v>
      </c>
      <c r="C8" s="19">
        <v>120</v>
      </c>
      <c r="D8" s="19">
        <v>84</v>
      </c>
      <c r="E8" s="19">
        <v>102</v>
      </c>
      <c r="F8" s="19">
        <v>504</v>
      </c>
      <c r="G8" s="23">
        <v>612</v>
      </c>
      <c r="H8" s="19">
        <v>400</v>
      </c>
      <c r="I8" s="19">
        <v>104</v>
      </c>
      <c r="J8" s="19" t="s">
        <v>185</v>
      </c>
      <c r="K8" s="19"/>
    </row>
    <row r="9" spans="1:11" ht="16.5" customHeight="1" x14ac:dyDescent="0.3">
      <c r="A9" s="19">
        <v>2</v>
      </c>
      <c r="B9" s="27" t="s">
        <v>177</v>
      </c>
      <c r="C9" s="19">
        <v>200</v>
      </c>
      <c r="D9" s="19">
        <v>140</v>
      </c>
      <c r="E9" s="19">
        <v>170</v>
      </c>
      <c r="F9" s="19">
        <v>840</v>
      </c>
      <c r="G9" s="23">
        <v>1020</v>
      </c>
      <c r="H9" s="19">
        <v>750</v>
      </c>
      <c r="I9" s="23">
        <v>90</v>
      </c>
      <c r="J9" s="19" t="s">
        <v>185</v>
      </c>
      <c r="K9" s="19"/>
    </row>
    <row r="10" spans="1:11" ht="16.5" customHeight="1" x14ac:dyDescent="0.3">
      <c r="A10" s="19">
        <v>3</v>
      </c>
      <c r="B10" s="27" t="s">
        <v>42</v>
      </c>
      <c r="C10" s="19">
        <v>20</v>
      </c>
      <c r="D10" s="19">
        <v>14</v>
      </c>
      <c r="E10" s="19">
        <v>17</v>
      </c>
      <c r="F10" s="19">
        <v>84</v>
      </c>
      <c r="G10" s="23">
        <v>102</v>
      </c>
      <c r="H10" s="19">
        <v>91</v>
      </c>
      <c r="I10" s="19" t="s">
        <v>185</v>
      </c>
      <c r="J10" s="23">
        <v>7</v>
      </c>
      <c r="K10" s="23" t="e">
        <v>#REF!</v>
      </c>
    </row>
    <row r="11" spans="1:11" ht="16.5" customHeight="1" x14ac:dyDescent="0.3">
      <c r="A11" s="19">
        <v>4</v>
      </c>
      <c r="B11" s="27" t="s">
        <v>43</v>
      </c>
      <c r="C11" s="19">
        <v>50</v>
      </c>
      <c r="D11" s="19">
        <v>35</v>
      </c>
      <c r="E11" s="19">
        <v>42.5</v>
      </c>
      <c r="F11" s="19">
        <v>210</v>
      </c>
      <c r="G11" s="23">
        <v>255</v>
      </c>
      <c r="H11" s="19">
        <v>276</v>
      </c>
      <c r="I11" s="19" t="s">
        <v>185</v>
      </c>
      <c r="J11" s="23">
        <v>21</v>
      </c>
      <c r="K11" s="23" t="e">
        <v>#REF!</v>
      </c>
    </row>
    <row r="12" spans="1:11" ht="16.5" customHeight="1" x14ac:dyDescent="0.3">
      <c r="A12" s="19">
        <v>5</v>
      </c>
      <c r="B12" s="27" t="s">
        <v>44</v>
      </c>
      <c r="C12" s="19">
        <v>20</v>
      </c>
      <c r="D12" s="19">
        <v>14</v>
      </c>
      <c r="E12" s="19">
        <v>17</v>
      </c>
      <c r="F12" s="19">
        <v>84</v>
      </c>
      <c r="G12" s="23">
        <v>102</v>
      </c>
      <c r="H12" s="19">
        <v>126</v>
      </c>
      <c r="I12" s="19" t="s">
        <v>185</v>
      </c>
      <c r="J12" s="23">
        <v>24</v>
      </c>
      <c r="K12" s="23" t="e">
        <v>#REF!</v>
      </c>
    </row>
    <row r="13" spans="1:11" ht="16.5" customHeight="1" x14ac:dyDescent="0.3">
      <c r="A13" s="19">
        <v>6</v>
      </c>
      <c r="B13" s="27" t="s">
        <v>45</v>
      </c>
      <c r="C13" s="19">
        <v>187</v>
      </c>
      <c r="D13" s="19">
        <v>130.9</v>
      </c>
      <c r="E13" s="19">
        <v>158.94999999999999</v>
      </c>
      <c r="F13" s="19">
        <v>785.40000000000009</v>
      </c>
      <c r="G13" s="23">
        <v>953.69999999999993</v>
      </c>
      <c r="H13" s="19">
        <v>1280</v>
      </c>
      <c r="I13" s="19" t="s">
        <v>185</v>
      </c>
      <c r="J13" s="19" t="s">
        <v>185</v>
      </c>
      <c r="K13" s="23" t="e">
        <v>#REF!</v>
      </c>
    </row>
    <row r="14" spans="1:11" ht="27.6" customHeight="1" x14ac:dyDescent="0.3">
      <c r="A14" s="19">
        <v>7</v>
      </c>
      <c r="B14" s="27" t="s">
        <v>178</v>
      </c>
      <c r="C14" s="19">
        <v>320</v>
      </c>
      <c r="D14" s="19">
        <v>224</v>
      </c>
      <c r="E14" s="19">
        <v>272</v>
      </c>
      <c r="F14" s="19">
        <v>1344</v>
      </c>
      <c r="G14" s="23">
        <v>1632</v>
      </c>
      <c r="H14" s="19">
        <v>1370</v>
      </c>
      <c r="I14" s="19" t="s">
        <v>185</v>
      </c>
      <c r="J14" s="19" t="s">
        <v>185</v>
      </c>
      <c r="K14" s="19"/>
    </row>
    <row r="15" spans="1:11" ht="16.95" customHeight="1" x14ac:dyDescent="0.3">
      <c r="A15" s="19">
        <v>8</v>
      </c>
      <c r="B15" s="27" t="s">
        <v>46</v>
      </c>
      <c r="C15" s="19">
        <v>185</v>
      </c>
      <c r="D15" s="19">
        <v>129.5</v>
      </c>
      <c r="E15" s="19">
        <v>157.25</v>
      </c>
      <c r="F15" s="19">
        <v>777</v>
      </c>
      <c r="G15" s="23">
        <v>943.5</v>
      </c>
      <c r="H15" s="19">
        <v>670</v>
      </c>
      <c r="I15" s="19" t="s">
        <v>185</v>
      </c>
      <c r="J15" s="19" t="s">
        <v>185</v>
      </c>
      <c r="K15" s="23" t="e">
        <v>#REF!</v>
      </c>
    </row>
    <row r="16" spans="1:11" ht="16.5" customHeight="1" x14ac:dyDescent="0.3">
      <c r="A16" s="19">
        <v>9</v>
      </c>
      <c r="B16" s="27" t="s">
        <v>179</v>
      </c>
      <c r="C16" s="19">
        <v>20</v>
      </c>
      <c r="D16" s="19">
        <v>14</v>
      </c>
      <c r="E16" s="19">
        <v>17</v>
      </c>
      <c r="F16" s="19">
        <v>84</v>
      </c>
      <c r="G16" s="23">
        <v>102</v>
      </c>
      <c r="H16" s="19">
        <v>84</v>
      </c>
      <c r="I16" s="19" t="s">
        <v>185</v>
      </c>
      <c r="J16" s="19" t="s">
        <v>185</v>
      </c>
      <c r="K16" s="19"/>
    </row>
    <row r="17" spans="1:11" ht="16.5" customHeight="1" x14ac:dyDescent="0.3">
      <c r="A17" s="19">
        <v>10</v>
      </c>
      <c r="B17" s="27" t="s">
        <v>47</v>
      </c>
      <c r="C17" s="19">
        <v>200</v>
      </c>
      <c r="D17" s="19">
        <v>140</v>
      </c>
      <c r="E17" s="19">
        <v>170</v>
      </c>
      <c r="F17" s="19">
        <v>840</v>
      </c>
      <c r="G17" s="23">
        <v>1020</v>
      </c>
      <c r="H17" s="19">
        <v>600</v>
      </c>
      <c r="I17" s="19" t="s">
        <v>185</v>
      </c>
      <c r="J17" s="19" t="s">
        <v>185</v>
      </c>
      <c r="K17" s="19"/>
    </row>
    <row r="18" spans="1:11" ht="16.5" customHeight="1" x14ac:dyDescent="0.3">
      <c r="A18" s="19">
        <v>11</v>
      </c>
      <c r="B18" s="27" t="s">
        <v>180</v>
      </c>
      <c r="C18" s="19">
        <v>78</v>
      </c>
      <c r="D18" s="19">
        <v>54.6</v>
      </c>
      <c r="E18" s="19">
        <v>66.3</v>
      </c>
      <c r="F18" s="19">
        <v>327.60000000000002</v>
      </c>
      <c r="G18" s="23">
        <v>397.79999999999995</v>
      </c>
      <c r="H18" s="19">
        <v>342</v>
      </c>
      <c r="I18" s="19" t="s">
        <v>185</v>
      </c>
      <c r="J18" s="19" t="s">
        <v>185</v>
      </c>
      <c r="K18" s="23" t="e">
        <v>#REF!</v>
      </c>
    </row>
    <row r="19" spans="1:11" ht="16.5" customHeight="1" x14ac:dyDescent="0.3">
      <c r="A19" s="19">
        <v>12</v>
      </c>
      <c r="B19" s="27" t="s">
        <v>189</v>
      </c>
      <c r="C19" s="19">
        <v>53</v>
      </c>
      <c r="D19" s="19">
        <v>37.1</v>
      </c>
      <c r="E19" s="19">
        <v>45.05</v>
      </c>
      <c r="F19" s="19">
        <v>222.60000000000002</v>
      </c>
      <c r="G19" s="23">
        <v>270.29999999999995</v>
      </c>
      <c r="H19" s="19">
        <v>350</v>
      </c>
      <c r="I19" s="19" t="s">
        <v>185</v>
      </c>
      <c r="J19" s="23">
        <v>79.700000000000045</v>
      </c>
      <c r="K19" s="23" t="e">
        <v>#REF!</v>
      </c>
    </row>
    <row r="20" spans="1:11" ht="16.5" hidden="1" customHeight="1" x14ac:dyDescent="0.3">
      <c r="A20" s="19">
        <v>13</v>
      </c>
      <c r="B20" s="27" t="s">
        <v>181</v>
      </c>
      <c r="C20" s="19">
        <v>77</v>
      </c>
      <c r="D20" s="19">
        <v>53.9</v>
      </c>
      <c r="E20" s="19">
        <v>65.45</v>
      </c>
      <c r="F20" s="19">
        <v>323.39999999999998</v>
      </c>
      <c r="G20" s="23">
        <v>392.70000000000005</v>
      </c>
      <c r="H20" s="19">
        <v>354</v>
      </c>
      <c r="I20" s="19">
        <v>-30.600000000000023</v>
      </c>
      <c r="J20" s="19" t="s">
        <v>185</v>
      </c>
      <c r="K20" s="19"/>
    </row>
    <row r="21" spans="1:11" ht="16.5" customHeight="1" x14ac:dyDescent="0.3">
      <c r="A21" s="19">
        <v>13</v>
      </c>
      <c r="B21" s="27" t="s">
        <v>48</v>
      </c>
      <c r="C21" s="19">
        <v>350</v>
      </c>
      <c r="D21" s="19">
        <v>245</v>
      </c>
      <c r="E21" s="19">
        <v>297.5</v>
      </c>
      <c r="F21" s="19">
        <v>1470</v>
      </c>
      <c r="G21" s="23">
        <v>1785</v>
      </c>
      <c r="H21" s="19">
        <v>1000</v>
      </c>
      <c r="I21" s="19">
        <v>470</v>
      </c>
      <c r="J21" s="19" t="s">
        <v>185</v>
      </c>
      <c r="K21" s="19"/>
    </row>
    <row r="22" spans="1:11" ht="16.5" customHeight="1" x14ac:dyDescent="0.3">
      <c r="A22" s="19">
        <v>14</v>
      </c>
      <c r="B22" s="27" t="s">
        <v>49</v>
      </c>
      <c r="C22" s="19">
        <v>60</v>
      </c>
      <c r="D22" s="19">
        <v>42</v>
      </c>
      <c r="E22" s="19">
        <v>51</v>
      </c>
      <c r="F22" s="19">
        <v>252</v>
      </c>
      <c r="G22" s="23">
        <v>306</v>
      </c>
      <c r="H22" s="19">
        <v>160</v>
      </c>
      <c r="I22" s="19">
        <v>92</v>
      </c>
      <c r="J22" s="19" t="s">
        <v>185</v>
      </c>
      <c r="K22" s="19"/>
    </row>
    <row r="23" spans="1:11" ht="16.5" customHeight="1" x14ac:dyDescent="0.3">
      <c r="A23" s="19">
        <v>15</v>
      </c>
      <c r="B23" s="27" t="s">
        <v>50</v>
      </c>
      <c r="C23" s="19">
        <v>15</v>
      </c>
      <c r="D23" s="19">
        <v>10.5</v>
      </c>
      <c r="E23" s="19">
        <v>12.75</v>
      </c>
      <c r="F23" s="19">
        <v>63</v>
      </c>
      <c r="G23" s="23">
        <v>76.5</v>
      </c>
      <c r="H23" s="19">
        <v>70</v>
      </c>
      <c r="I23" s="19" t="s">
        <v>185</v>
      </c>
      <c r="J23" s="23" t="s">
        <v>185</v>
      </c>
      <c r="K23" s="23" t="e">
        <v>#REF!</v>
      </c>
    </row>
    <row r="24" spans="1:11" ht="16.5" customHeight="1" x14ac:dyDescent="0.3">
      <c r="A24" s="19">
        <v>16</v>
      </c>
      <c r="B24" s="27" t="s">
        <v>51</v>
      </c>
      <c r="C24" s="19">
        <v>10</v>
      </c>
      <c r="D24" s="19">
        <v>7</v>
      </c>
      <c r="E24" s="19">
        <v>8.5</v>
      </c>
      <c r="F24" s="19">
        <v>42</v>
      </c>
      <c r="G24" s="23">
        <v>51</v>
      </c>
      <c r="H24" s="19">
        <v>51</v>
      </c>
      <c r="I24" s="19" t="s">
        <v>185</v>
      </c>
      <c r="J24" s="23" t="s">
        <v>185</v>
      </c>
      <c r="K24" s="23" t="e">
        <v>#REF!</v>
      </c>
    </row>
    <row r="25" spans="1:11" ht="16.5" customHeight="1" x14ac:dyDescent="0.3">
      <c r="A25" s="19">
        <v>17</v>
      </c>
      <c r="B25" s="27" t="s">
        <v>52</v>
      </c>
      <c r="C25" s="19">
        <v>35</v>
      </c>
      <c r="D25" s="19">
        <v>24.5</v>
      </c>
      <c r="E25" s="19">
        <v>29.75</v>
      </c>
      <c r="F25" s="19">
        <v>147</v>
      </c>
      <c r="G25" s="23">
        <v>178.5</v>
      </c>
      <c r="H25" s="19">
        <v>173</v>
      </c>
      <c r="I25" s="19" t="s">
        <v>185</v>
      </c>
      <c r="J25" s="19" t="s">
        <v>185</v>
      </c>
      <c r="K25" s="19"/>
    </row>
    <row r="26" spans="1:11" ht="16.2" customHeight="1" x14ac:dyDescent="0.3">
      <c r="A26" s="19">
        <v>18</v>
      </c>
      <c r="B26" s="27" t="s">
        <v>53</v>
      </c>
      <c r="C26" s="19">
        <v>18</v>
      </c>
      <c r="D26" s="19">
        <v>12.6</v>
      </c>
      <c r="E26" s="19">
        <v>15.3</v>
      </c>
      <c r="F26" s="19">
        <v>75.599999999999994</v>
      </c>
      <c r="G26" s="23">
        <v>91.800000000000011</v>
      </c>
      <c r="H26" s="19">
        <v>92</v>
      </c>
      <c r="I26" s="19" t="s">
        <v>185</v>
      </c>
      <c r="J26" s="23" t="s">
        <v>185</v>
      </c>
      <c r="K26" s="23" t="e">
        <v>#REF!</v>
      </c>
    </row>
    <row r="27" spans="1:11" ht="16.5" customHeight="1" x14ac:dyDescent="0.3">
      <c r="A27" s="19">
        <v>19</v>
      </c>
      <c r="B27" s="27" t="s">
        <v>54</v>
      </c>
      <c r="C27" s="19" t="s">
        <v>55</v>
      </c>
      <c r="D27" s="19">
        <v>28</v>
      </c>
      <c r="E27" s="19">
        <v>34</v>
      </c>
      <c r="F27" s="19">
        <v>168</v>
      </c>
      <c r="G27" s="23">
        <v>204</v>
      </c>
      <c r="H27" s="19">
        <v>168</v>
      </c>
      <c r="I27" s="19" t="s">
        <v>185</v>
      </c>
      <c r="J27" s="19" t="s">
        <v>185</v>
      </c>
      <c r="K27" s="19"/>
    </row>
    <row r="28" spans="1:11" ht="16.5" customHeight="1" x14ac:dyDescent="0.3">
      <c r="A28" s="19">
        <v>20</v>
      </c>
      <c r="B28" s="27" t="s">
        <v>56</v>
      </c>
      <c r="C28" s="19">
        <v>35</v>
      </c>
      <c r="D28" s="19">
        <v>24.5</v>
      </c>
      <c r="E28" s="19">
        <v>29.75</v>
      </c>
      <c r="F28" s="19">
        <v>147</v>
      </c>
      <c r="G28" s="23">
        <v>178.5</v>
      </c>
      <c r="H28" s="19">
        <v>179</v>
      </c>
      <c r="I28" s="19" t="s">
        <v>185</v>
      </c>
      <c r="J28" s="19" t="s">
        <v>185</v>
      </c>
      <c r="K28" s="19"/>
    </row>
    <row r="29" spans="1:11" ht="16.5" customHeight="1" x14ac:dyDescent="0.3">
      <c r="A29" s="19">
        <v>21</v>
      </c>
      <c r="B29" s="27" t="s">
        <v>57</v>
      </c>
      <c r="C29" s="19">
        <v>15</v>
      </c>
      <c r="D29" s="19">
        <v>10.5</v>
      </c>
      <c r="E29" s="19">
        <v>12.75</v>
      </c>
      <c r="F29" s="19">
        <v>63</v>
      </c>
      <c r="G29" s="23">
        <v>76.5</v>
      </c>
      <c r="H29" s="19">
        <v>60</v>
      </c>
      <c r="I29" s="19" t="s">
        <v>185</v>
      </c>
      <c r="J29" s="23" t="s">
        <v>185</v>
      </c>
      <c r="K29" s="23" t="e">
        <v>#REF!</v>
      </c>
    </row>
    <row r="30" spans="1:11" ht="16.5" customHeight="1" x14ac:dyDescent="0.3">
      <c r="A30" s="19">
        <v>22</v>
      </c>
      <c r="B30" s="27" t="s">
        <v>58</v>
      </c>
      <c r="C30" s="19">
        <v>2</v>
      </c>
      <c r="D30" s="19">
        <v>1.4</v>
      </c>
      <c r="E30" s="19">
        <v>1.7</v>
      </c>
      <c r="F30" s="19">
        <v>8.3999999999999986</v>
      </c>
      <c r="G30" s="23">
        <v>10.199999999999999</v>
      </c>
      <c r="H30" s="19">
        <v>10</v>
      </c>
      <c r="I30" s="19" t="s">
        <v>185</v>
      </c>
      <c r="J30" s="19" t="s">
        <v>185</v>
      </c>
      <c r="K30" s="19"/>
    </row>
    <row r="31" spans="1:11" ht="16.5" customHeight="1" x14ac:dyDescent="0.3">
      <c r="A31" s="19">
        <v>23</v>
      </c>
      <c r="B31" s="27" t="s">
        <v>188</v>
      </c>
      <c r="C31" s="19">
        <v>1.2</v>
      </c>
      <c r="D31" s="19">
        <v>0.84</v>
      </c>
      <c r="E31" s="19">
        <v>1.02</v>
      </c>
      <c r="F31" s="19">
        <v>5.04</v>
      </c>
      <c r="G31" s="23">
        <v>6.12</v>
      </c>
      <c r="H31" s="19">
        <v>6</v>
      </c>
      <c r="I31" s="19" t="s">
        <v>185</v>
      </c>
      <c r="J31" s="19" t="s">
        <v>185</v>
      </c>
      <c r="K31" s="19"/>
    </row>
    <row r="32" spans="1:11" ht="16.5" customHeight="1" x14ac:dyDescent="0.3">
      <c r="A32" s="19">
        <v>24</v>
      </c>
      <c r="B32" s="27" t="s">
        <v>182</v>
      </c>
      <c r="C32" s="19">
        <v>4</v>
      </c>
      <c r="D32" s="19">
        <v>2.8</v>
      </c>
      <c r="E32" s="19">
        <v>3.4</v>
      </c>
      <c r="F32" s="19">
        <v>16.799999999999997</v>
      </c>
      <c r="G32" s="23">
        <v>20.399999999999999</v>
      </c>
      <c r="H32" s="19">
        <v>20</v>
      </c>
      <c r="I32" s="19" t="s">
        <v>185</v>
      </c>
      <c r="J32" s="19" t="s">
        <v>185</v>
      </c>
      <c r="K32" s="19"/>
    </row>
    <row r="33" spans="1:11" ht="16.5" customHeight="1" x14ac:dyDescent="0.3">
      <c r="A33" s="19">
        <v>25</v>
      </c>
      <c r="B33" s="27" t="s">
        <v>59</v>
      </c>
      <c r="C33" s="19">
        <v>0.3</v>
      </c>
      <c r="D33" s="19">
        <v>0.21</v>
      </c>
      <c r="E33" s="19">
        <v>0.255</v>
      </c>
      <c r="F33" s="19">
        <v>1.26</v>
      </c>
      <c r="G33" s="23">
        <v>1.53</v>
      </c>
      <c r="H33" s="19">
        <v>1.26</v>
      </c>
      <c r="I33" s="19" t="s">
        <v>185</v>
      </c>
      <c r="J33" s="19" t="s">
        <v>185</v>
      </c>
      <c r="K33" s="19"/>
    </row>
    <row r="34" spans="1:11" ht="16.5" customHeight="1" x14ac:dyDescent="0.3">
      <c r="A34" s="19">
        <v>26</v>
      </c>
      <c r="B34" s="27" t="s">
        <v>60</v>
      </c>
      <c r="C34" s="19">
        <v>5</v>
      </c>
      <c r="D34" s="19">
        <v>3.5</v>
      </c>
      <c r="E34" s="23">
        <v>3.75</v>
      </c>
      <c r="F34" s="19">
        <v>21</v>
      </c>
      <c r="G34" s="23">
        <v>22.5</v>
      </c>
      <c r="H34" s="19">
        <v>23</v>
      </c>
      <c r="I34" s="19" t="s">
        <v>185</v>
      </c>
      <c r="J34" s="19" t="s">
        <v>185</v>
      </c>
      <c r="K34" s="19"/>
    </row>
    <row r="35" spans="1:11" x14ac:dyDescent="0.3">
      <c r="A35" s="73"/>
    </row>
  </sheetData>
  <mergeCells count="11">
    <mergeCell ref="K5:K7"/>
    <mergeCell ref="A2:K2"/>
    <mergeCell ref="J3:K3"/>
    <mergeCell ref="A5:A7"/>
    <mergeCell ref="B5:B7"/>
    <mergeCell ref="C5:C7"/>
    <mergeCell ref="D5:E6"/>
    <mergeCell ref="F5:G6"/>
    <mergeCell ref="H5:H7"/>
    <mergeCell ref="I5:I7"/>
    <mergeCell ref="J5:J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view="pageBreakPreview" topLeftCell="A2" zoomScaleNormal="100" zoomScaleSheetLayoutView="100" workbookViewId="0">
      <selection activeCell="E15" sqref="E15"/>
    </sheetView>
  </sheetViews>
  <sheetFormatPr defaultColWidth="9.109375" defaultRowHeight="18" x14ac:dyDescent="0.35"/>
  <cols>
    <col min="1" max="1" width="148.109375" style="10" customWidth="1"/>
    <col min="2" max="16384" width="9.109375" style="10"/>
  </cols>
  <sheetData>
    <row r="1" spans="1:2" x14ac:dyDescent="0.35">
      <c r="A1" s="9" t="s">
        <v>65</v>
      </c>
    </row>
    <row r="2" spans="1:2" s="12" customFormat="1" ht="33.6" x14ac:dyDescent="0.3">
      <c r="A2" s="11" t="s">
        <v>66</v>
      </c>
    </row>
    <row r="3" spans="1:2" s="12" customFormat="1" ht="33.6" x14ac:dyDescent="0.3">
      <c r="A3" s="11" t="s">
        <v>67</v>
      </c>
    </row>
    <row r="4" spans="1:2" s="12" customFormat="1" ht="33.6" x14ac:dyDescent="0.3">
      <c r="A4" s="11" t="s">
        <v>68</v>
      </c>
    </row>
    <row r="5" spans="1:2" s="12" customFormat="1" ht="33.6" x14ac:dyDescent="0.3">
      <c r="A5" s="11" t="s">
        <v>69</v>
      </c>
    </row>
    <row r="6" spans="1:2" s="12" customFormat="1" ht="33.6" x14ac:dyDescent="0.3">
      <c r="A6" s="11" t="s">
        <v>70</v>
      </c>
    </row>
    <row r="7" spans="1:2" s="12" customFormat="1" ht="33.6" x14ac:dyDescent="0.3">
      <c r="A7" s="11" t="s">
        <v>71</v>
      </c>
    </row>
    <row r="8" spans="1:2" s="12" customFormat="1" ht="33.6" x14ac:dyDescent="0.3">
      <c r="A8" s="21" t="s">
        <v>164</v>
      </c>
    </row>
    <row r="9" spans="1:2" s="12" customFormat="1" ht="16.8" x14ac:dyDescent="0.3">
      <c r="A9" s="21"/>
    </row>
    <row r="10" spans="1:2" s="12" customFormat="1" ht="33.6" x14ac:dyDescent="0.3">
      <c r="A10" s="37" t="s">
        <v>165</v>
      </c>
      <c r="B10" s="38"/>
    </row>
    <row r="11" spans="1:2" s="12" customFormat="1" x14ac:dyDescent="0.3">
      <c r="A11" s="108" t="s">
        <v>111</v>
      </c>
      <c r="B11" s="108"/>
    </row>
    <row r="12" spans="1:2" x14ac:dyDescent="0.35">
      <c r="A12" s="108" t="s">
        <v>110</v>
      </c>
      <c r="B12" s="108"/>
    </row>
    <row r="13" spans="1:2" x14ac:dyDescent="0.35">
      <c r="A13" s="108" t="s">
        <v>170</v>
      </c>
      <c r="B13" s="108"/>
    </row>
    <row r="14" spans="1:2" ht="37.950000000000003" customHeight="1" x14ac:dyDescent="0.35">
      <c r="A14" s="108" t="s">
        <v>175</v>
      </c>
      <c r="B14" s="108"/>
    </row>
  </sheetData>
  <mergeCells count="4">
    <mergeCell ref="A11:B11"/>
    <mergeCell ref="A12:B12"/>
    <mergeCell ref="A13:B13"/>
    <mergeCell ref="A14:B14"/>
  </mergeCells>
  <pageMargins left="0.7" right="0.7" top="0.75" bottom="0.75" header="0.3" footer="0.3"/>
  <pageSetup paperSize="9" scale="8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M12" sqref="M12"/>
    </sheetView>
  </sheetViews>
  <sheetFormatPr defaultColWidth="9.109375" defaultRowHeight="13.8" x14ac:dyDescent="0.25"/>
  <cols>
    <col min="1" max="1" width="36.33203125" style="13" customWidth="1"/>
    <col min="2" max="6" width="9.109375" style="13"/>
    <col min="7" max="8" width="10.6640625" style="13" customWidth="1"/>
    <col min="9" max="9" width="9.5546875" style="13" customWidth="1"/>
    <col min="10" max="16384" width="9.109375" style="13"/>
  </cols>
  <sheetData>
    <row r="1" spans="1:10" x14ac:dyDescent="0.25">
      <c r="B1" s="110" t="s">
        <v>216</v>
      </c>
      <c r="C1" s="110"/>
      <c r="D1" s="110"/>
      <c r="E1" s="110"/>
      <c r="F1" s="110"/>
      <c r="G1" s="110"/>
      <c r="H1" s="110"/>
      <c r="I1" s="110"/>
      <c r="J1" s="110"/>
    </row>
    <row r="2" spans="1:10" x14ac:dyDescent="0.25">
      <c r="A2" s="17" t="s">
        <v>85</v>
      </c>
      <c r="B2" s="111"/>
      <c r="C2" s="111"/>
      <c r="D2" s="111"/>
      <c r="E2" s="111"/>
      <c r="F2" s="111"/>
      <c r="G2" s="111"/>
      <c r="H2" s="111"/>
      <c r="I2" s="111"/>
      <c r="J2" s="111"/>
    </row>
    <row r="3" spans="1:10" ht="15.6" x14ac:dyDescent="0.3">
      <c r="A3" s="14"/>
      <c r="B3" s="14"/>
      <c r="C3" s="109" t="s">
        <v>84</v>
      </c>
      <c r="D3" s="109"/>
      <c r="E3" s="109" t="s">
        <v>72</v>
      </c>
      <c r="F3" s="109"/>
      <c r="G3" s="109" t="s">
        <v>73</v>
      </c>
      <c r="H3" s="109"/>
      <c r="I3" s="109" t="s">
        <v>74</v>
      </c>
      <c r="J3" s="109"/>
    </row>
    <row r="4" spans="1:10" ht="15.6" x14ac:dyDescent="0.3">
      <c r="A4" s="14"/>
      <c r="B4" s="14"/>
      <c r="C4" s="15" t="s">
        <v>79</v>
      </c>
      <c r="D4" s="15" t="s">
        <v>80</v>
      </c>
      <c r="E4" s="15" t="s">
        <v>79</v>
      </c>
      <c r="F4" s="15" t="s">
        <v>80</v>
      </c>
      <c r="G4" s="15" t="s">
        <v>79</v>
      </c>
      <c r="H4" s="15" t="s">
        <v>80</v>
      </c>
      <c r="I4" s="15" t="s">
        <v>79</v>
      </c>
      <c r="J4" s="15" t="s">
        <v>80</v>
      </c>
    </row>
    <row r="5" spans="1:10" ht="15.6" x14ac:dyDescent="0.3">
      <c r="A5" s="14" t="s">
        <v>75</v>
      </c>
      <c r="B5" s="14" t="s">
        <v>78</v>
      </c>
      <c r="C5" s="14">
        <f>77*20/100</f>
        <v>15.4</v>
      </c>
      <c r="D5" s="14">
        <f>77*25/100</f>
        <v>19.25</v>
      </c>
      <c r="E5" s="14">
        <f>79*20/100</f>
        <v>15.8</v>
      </c>
      <c r="F5" s="14">
        <f>79*25/100</f>
        <v>19.75</v>
      </c>
      <c r="G5" s="14">
        <f>335*20/100</f>
        <v>67</v>
      </c>
      <c r="H5" s="14">
        <f>335*25/100</f>
        <v>83.75</v>
      </c>
      <c r="I5" s="14">
        <f>2350*20/100</f>
        <v>470</v>
      </c>
      <c r="J5" s="14">
        <f>2350*25/100</f>
        <v>587.5</v>
      </c>
    </row>
    <row r="6" spans="1:10" ht="15.6" x14ac:dyDescent="0.3">
      <c r="A6" s="14" t="s">
        <v>76</v>
      </c>
      <c r="B6" s="14" t="s">
        <v>81</v>
      </c>
      <c r="C6" s="14">
        <f>77*30/100</f>
        <v>23.1</v>
      </c>
      <c r="D6" s="14">
        <f>77*35/100</f>
        <v>26.95</v>
      </c>
      <c r="E6" s="14">
        <f>79*30/100</f>
        <v>23.7</v>
      </c>
      <c r="F6" s="14">
        <f>79*35/100</f>
        <v>27.65</v>
      </c>
      <c r="G6" s="14">
        <f>335*30/100</f>
        <v>100.5</v>
      </c>
      <c r="H6" s="14">
        <f>335*35/100</f>
        <v>117.25</v>
      </c>
      <c r="I6" s="14">
        <f>2350*30/100</f>
        <v>705</v>
      </c>
      <c r="J6" s="14">
        <f>2350*35/100</f>
        <v>822.5</v>
      </c>
    </row>
    <row r="7" spans="1:10" ht="15.6" x14ac:dyDescent="0.3">
      <c r="A7" s="14" t="s">
        <v>77</v>
      </c>
      <c r="B7" s="14" t="s">
        <v>82</v>
      </c>
      <c r="C7" s="14">
        <f>77*10/100</f>
        <v>7.7</v>
      </c>
      <c r="D7" s="14">
        <f>77*15/100</f>
        <v>11.55</v>
      </c>
      <c r="E7" s="14">
        <f>79*10/100</f>
        <v>7.9</v>
      </c>
      <c r="F7" s="14">
        <f>79*15/100</f>
        <v>11.85</v>
      </c>
      <c r="G7" s="14">
        <f>335*10/100</f>
        <v>33.5</v>
      </c>
      <c r="H7" s="14">
        <f>335*15/100</f>
        <v>50.25</v>
      </c>
      <c r="I7" s="14">
        <f>2350*10/100</f>
        <v>235</v>
      </c>
      <c r="J7" s="14">
        <f>2350*15/100</f>
        <v>352.5</v>
      </c>
    </row>
    <row r="8" spans="1:10" ht="15.6" x14ac:dyDescent="0.3">
      <c r="A8" s="42" t="s">
        <v>217</v>
      </c>
      <c r="B8" s="14" t="s">
        <v>83</v>
      </c>
      <c r="C8" s="42">
        <f>SUM(C5:C7)</f>
        <v>46.2</v>
      </c>
      <c r="D8" s="42">
        <f t="shared" ref="D8:J8" si="0">SUM(D5:D7)</f>
        <v>57.75</v>
      </c>
      <c r="E8" s="42">
        <f t="shared" si="0"/>
        <v>47.4</v>
      </c>
      <c r="F8" s="42">
        <f t="shared" si="0"/>
        <v>59.25</v>
      </c>
      <c r="G8" s="42">
        <f t="shared" si="0"/>
        <v>201</v>
      </c>
      <c r="H8" s="42">
        <f t="shared" si="0"/>
        <v>251.25</v>
      </c>
      <c r="I8" s="42">
        <f t="shared" si="0"/>
        <v>1410</v>
      </c>
      <c r="J8" s="42">
        <f t="shared" si="0"/>
        <v>1762.5</v>
      </c>
    </row>
    <row r="9" spans="1:10" ht="15.6" x14ac:dyDescent="0.3">
      <c r="A9" s="41"/>
      <c r="B9" s="41"/>
      <c r="C9" s="41"/>
      <c r="D9" s="41"/>
      <c r="E9" s="41"/>
      <c r="F9" s="41"/>
      <c r="G9" s="41"/>
      <c r="H9" s="41"/>
      <c r="I9" s="41"/>
      <c r="J9" s="41"/>
    </row>
    <row r="10" spans="1:10" x14ac:dyDescent="0.25">
      <c r="A10" s="13" t="s">
        <v>86</v>
      </c>
    </row>
    <row r="11" spans="1:10" ht="15.6" x14ac:dyDescent="0.3">
      <c r="A11" s="14"/>
      <c r="B11" s="14"/>
      <c r="C11" s="109" t="s">
        <v>84</v>
      </c>
      <c r="D11" s="109"/>
      <c r="E11" s="109" t="s">
        <v>72</v>
      </c>
      <c r="F11" s="109"/>
      <c r="G11" s="109" t="s">
        <v>73</v>
      </c>
      <c r="H11" s="109"/>
      <c r="I11" s="109" t="s">
        <v>74</v>
      </c>
      <c r="J11" s="109"/>
    </row>
    <row r="12" spans="1:10" ht="15.6" x14ac:dyDescent="0.3">
      <c r="A12" s="14"/>
      <c r="B12" s="14"/>
      <c r="C12" s="16" t="s">
        <v>79</v>
      </c>
      <c r="D12" s="16" t="s">
        <v>80</v>
      </c>
      <c r="E12" s="16" t="s">
        <v>79</v>
      </c>
      <c r="F12" s="16" t="s">
        <v>80</v>
      </c>
      <c r="G12" s="16" t="s">
        <v>79</v>
      </c>
      <c r="H12" s="16" t="s">
        <v>80</v>
      </c>
      <c r="I12" s="16" t="s">
        <v>79</v>
      </c>
      <c r="J12" s="16" t="s">
        <v>80</v>
      </c>
    </row>
    <row r="13" spans="1:10" ht="15.6" x14ac:dyDescent="0.3">
      <c r="A13" s="14" t="s">
        <v>75</v>
      </c>
      <c r="B13" s="14" t="s">
        <v>78</v>
      </c>
      <c r="C13" s="14">
        <f>90*20/100</f>
        <v>18</v>
      </c>
      <c r="D13" s="14">
        <f>90*25/100</f>
        <v>22.5</v>
      </c>
      <c r="E13" s="14">
        <f>92*20/100</f>
        <v>18.399999999999999</v>
      </c>
      <c r="F13" s="14">
        <f>92*25/100</f>
        <v>23</v>
      </c>
      <c r="G13" s="14">
        <f>383*20/100</f>
        <v>76.599999999999994</v>
      </c>
      <c r="H13" s="14">
        <f>383*25/100</f>
        <v>95.75</v>
      </c>
      <c r="I13" s="14">
        <f>2720*20/100</f>
        <v>544</v>
      </c>
      <c r="J13" s="14">
        <f>2720*25/100</f>
        <v>680</v>
      </c>
    </row>
    <row r="14" spans="1:10" ht="15.6" x14ac:dyDescent="0.3">
      <c r="A14" s="14" t="s">
        <v>76</v>
      </c>
      <c r="B14" s="14" t="s">
        <v>81</v>
      </c>
      <c r="C14" s="14">
        <f>90*30/100</f>
        <v>27</v>
      </c>
      <c r="D14" s="14">
        <f>90*35/100</f>
        <v>31.5</v>
      </c>
      <c r="E14" s="14">
        <f>92*30/100</f>
        <v>27.6</v>
      </c>
      <c r="F14" s="14">
        <f>92*35/100</f>
        <v>32.200000000000003</v>
      </c>
      <c r="G14" s="14">
        <f>383*30/100</f>
        <v>114.9</v>
      </c>
      <c r="H14" s="14">
        <f>383*35/100</f>
        <v>134.05000000000001</v>
      </c>
      <c r="I14" s="14">
        <f>2720*30/100</f>
        <v>816</v>
      </c>
      <c r="J14" s="14">
        <f>2720*35/100</f>
        <v>952</v>
      </c>
    </row>
    <row r="15" spans="1:10" ht="15.6" x14ac:dyDescent="0.3">
      <c r="A15" s="14" t="s">
        <v>77</v>
      </c>
      <c r="B15" s="14" t="s">
        <v>82</v>
      </c>
      <c r="C15" s="14">
        <f>90*10/100</f>
        <v>9</v>
      </c>
      <c r="D15" s="14">
        <f>90*15/100</f>
        <v>13.5</v>
      </c>
      <c r="E15" s="14">
        <f>92*10/100</f>
        <v>9.1999999999999993</v>
      </c>
      <c r="F15" s="14">
        <f>92*15/100</f>
        <v>13.8</v>
      </c>
      <c r="G15" s="14">
        <f>383*10/100</f>
        <v>38.299999999999997</v>
      </c>
      <c r="H15" s="14">
        <f>383*15/100</f>
        <v>57.45</v>
      </c>
      <c r="I15" s="14">
        <f>2720*10/100</f>
        <v>272</v>
      </c>
      <c r="J15" s="14">
        <f>2720*15/100</f>
        <v>408</v>
      </c>
    </row>
    <row r="16" spans="1:10" ht="15.6" x14ac:dyDescent="0.3">
      <c r="A16" s="42" t="s">
        <v>217</v>
      </c>
      <c r="B16" s="14" t="s">
        <v>83</v>
      </c>
      <c r="C16" s="42">
        <f>SUM(C13:C15)</f>
        <v>54</v>
      </c>
      <c r="D16" s="42">
        <f t="shared" ref="D16:J16" si="1">SUM(D13:D15)</f>
        <v>67.5</v>
      </c>
      <c r="E16" s="42">
        <f t="shared" si="1"/>
        <v>55.2</v>
      </c>
      <c r="F16" s="42">
        <f t="shared" si="1"/>
        <v>69</v>
      </c>
      <c r="G16" s="42">
        <f t="shared" si="1"/>
        <v>229.8</v>
      </c>
      <c r="H16" s="42">
        <f t="shared" si="1"/>
        <v>287.25</v>
      </c>
      <c r="I16" s="42">
        <f t="shared" si="1"/>
        <v>1632</v>
      </c>
      <c r="J16" s="42">
        <f t="shared" si="1"/>
        <v>2040</v>
      </c>
    </row>
    <row r="19" spans="1:10" ht="83.25" customHeight="1" x14ac:dyDescent="0.25">
      <c r="A19" s="114" t="s">
        <v>218</v>
      </c>
      <c r="B19" s="114"/>
      <c r="C19" s="114"/>
      <c r="D19" s="114"/>
      <c r="E19" s="114"/>
      <c r="F19" s="114"/>
      <c r="G19" s="114"/>
      <c r="H19" s="114"/>
      <c r="I19" s="114"/>
      <c r="J19" s="114"/>
    </row>
    <row r="20" spans="1:10" ht="15.6" hidden="1" x14ac:dyDescent="0.3">
      <c r="A20" s="115"/>
      <c r="B20" s="116"/>
      <c r="C20" s="109" t="s">
        <v>84</v>
      </c>
      <c r="D20" s="109"/>
      <c r="E20" s="109" t="s">
        <v>72</v>
      </c>
      <c r="F20" s="109"/>
      <c r="G20" s="109" t="s">
        <v>73</v>
      </c>
      <c r="H20" s="109"/>
      <c r="I20" s="109" t="s">
        <v>74</v>
      </c>
      <c r="J20" s="109"/>
    </row>
    <row r="21" spans="1:10" ht="15.6" hidden="1" x14ac:dyDescent="0.3">
      <c r="A21" s="109"/>
      <c r="B21" s="109"/>
      <c r="C21" s="16" t="s">
        <v>79</v>
      </c>
      <c r="D21" s="16" t="s">
        <v>80</v>
      </c>
      <c r="E21" s="16" t="s">
        <v>79</v>
      </c>
      <c r="F21" s="16" t="s">
        <v>80</v>
      </c>
      <c r="G21" s="16" t="s">
        <v>79</v>
      </c>
      <c r="H21" s="16" t="s">
        <v>80</v>
      </c>
      <c r="I21" s="16" t="s">
        <v>79</v>
      </c>
      <c r="J21" s="16" t="s">
        <v>80</v>
      </c>
    </row>
    <row r="22" spans="1:10" ht="45" hidden="1" customHeight="1" x14ac:dyDescent="0.25">
      <c r="A22" s="113" t="s">
        <v>88</v>
      </c>
      <c r="B22" s="113"/>
      <c r="C22" s="18">
        <v>46.2</v>
      </c>
      <c r="D22" s="18">
        <v>57.75</v>
      </c>
      <c r="E22" s="18">
        <v>47.4</v>
      </c>
      <c r="F22" s="18">
        <v>59.25</v>
      </c>
      <c r="G22" s="18">
        <v>201</v>
      </c>
      <c r="H22" s="18">
        <v>251.25</v>
      </c>
      <c r="I22" s="18">
        <v>1410</v>
      </c>
      <c r="J22" s="18">
        <v>1762.5</v>
      </c>
    </row>
    <row r="23" spans="1:10" ht="45" hidden="1" customHeight="1" x14ac:dyDescent="0.25">
      <c r="A23" s="113" t="s">
        <v>89</v>
      </c>
      <c r="B23" s="113"/>
      <c r="C23" s="18">
        <v>54</v>
      </c>
      <c r="D23" s="18">
        <v>67.5</v>
      </c>
      <c r="E23" s="18">
        <v>55.2</v>
      </c>
      <c r="F23" s="18">
        <v>69</v>
      </c>
      <c r="G23" s="18">
        <v>229.8</v>
      </c>
      <c r="H23" s="18">
        <v>287.25</v>
      </c>
      <c r="I23" s="18">
        <v>1632</v>
      </c>
      <c r="J23" s="18">
        <v>1818</v>
      </c>
    </row>
    <row r="24" spans="1:10" ht="45" hidden="1" customHeight="1" x14ac:dyDescent="0.25">
      <c r="A24" s="113" t="s">
        <v>87</v>
      </c>
      <c r="B24" s="113"/>
      <c r="C24" s="112">
        <v>60.42</v>
      </c>
      <c r="D24" s="112"/>
      <c r="E24" s="112">
        <v>63.65</v>
      </c>
      <c r="F24" s="112"/>
      <c r="G24" s="112">
        <v>245.7</v>
      </c>
      <c r="H24" s="112"/>
      <c r="I24" s="112">
        <v>1827.17</v>
      </c>
      <c r="J24" s="112"/>
    </row>
  </sheetData>
  <mergeCells count="23">
    <mergeCell ref="B1:J2"/>
    <mergeCell ref="E24:F24"/>
    <mergeCell ref="G24:H24"/>
    <mergeCell ref="I24:J24"/>
    <mergeCell ref="A21:B21"/>
    <mergeCell ref="A22:B22"/>
    <mergeCell ref="A23:B23"/>
    <mergeCell ref="A24:B24"/>
    <mergeCell ref="C24:D24"/>
    <mergeCell ref="A19:J19"/>
    <mergeCell ref="C20:D20"/>
    <mergeCell ref="E20:F20"/>
    <mergeCell ref="G20:H20"/>
    <mergeCell ref="I20:J20"/>
    <mergeCell ref="A20:B20"/>
    <mergeCell ref="G3:H3"/>
    <mergeCell ref="E3:F3"/>
    <mergeCell ref="C3:D3"/>
    <mergeCell ref="I3:J3"/>
    <mergeCell ref="C11:D11"/>
    <mergeCell ref="E11:F11"/>
    <mergeCell ref="G11:H11"/>
    <mergeCell ref="I11:J1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5</vt:i4>
      </vt:variant>
    </vt:vector>
  </HeadingPairs>
  <TitlesOfParts>
    <vt:vector size="13" baseType="lpstr">
      <vt:lpstr>СОШ 3</vt:lpstr>
      <vt:lpstr>Мелиховская</vt:lpstr>
      <vt:lpstr>ТИТУЛ!</vt:lpstr>
      <vt:lpstr>на выход</vt:lpstr>
      <vt:lpstr>сводки БЖУ</vt:lpstr>
      <vt:lpstr>сводки по продуктам</vt:lpstr>
      <vt:lpstr>библиография</vt:lpstr>
      <vt:lpstr>Лист1</vt:lpstr>
      <vt:lpstr>Лист1!Область_печати</vt:lpstr>
      <vt:lpstr>Мелиховская!Область_печати</vt:lpstr>
      <vt:lpstr>'на выход'!Область_печати</vt:lpstr>
      <vt:lpstr>'СОШ 3'!Область_печати</vt:lpstr>
      <vt:lpstr>'ТИТУЛ!'!Область_печати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Packard</dc:creator>
  <cp:lastModifiedBy>Технолог</cp:lastModifiedBy>
  <cp:lastPrinted>2024-10-17T06:39:11Z</cp:lastPrinted>
  <dcterms:created xsi:type="dcterms:W3CDTF">2020-10-25T16:40:18Z</dcterms:created>
  <dcterms:modified xsi:type="dcterms:W3CDTF">2024-10-18T13:16:28Z</dcterms:modified>
</cp:coreProperties>
</file>